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3117"/>
  <workbookPr showInkAnnotation="0" codeName="ThisWorkbook" autoCompressPictures="0"/>
  <bookViews>
    <workbookView xWindow="3420" yWindow="5460" windowWidth="33580" windowHeight="18700"/>
  </bookViews>
  <sheets>
    <sheet name="Data" sheetId="2" r:id="rId1"/>
    <sheet name="Grafiek" sheetId="3" r:id="rId2"/>
    <sheet name="Ref Data" sheetId="4" state="hidden"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12" i="2" l="1"/>
  <c r="H2" i="2"/>
  <c r="D25" i="4"/>
  <c r="C25" i="4"/>
  <c r="B25" i="4"/>
  <c r="A25" i="4"/>
  <c r="D23" i="4"/>
  <c r="C23" i="4"/>
  <c r="B23" i="4"/>
  <c r="A23" i="4"/>
  <c r="D21" i="4"/>
  <c r="C21" i="4"/>
  <c r="B21" i="4"/>
  <c r="A21" i="4"/>
  <c r="D19" i="4"/>
  <c r="C19" i="4"/>
  <c r="B19" i="4"/>
  <c r="A19" i="4"/>
  <c r="D17" i="4"/>
  <c r="C17" i="4"/>
  <c r="B17" i="4"/>
  <c r="A17" i="4"/>
  <c r="D15" i="4"/>
  <c r="C15" i="4"/>
  <c r="B15" i="4"/>
  <c r="A15" i="4"/>
  <c r="D13" i="4"/>
  <c r="C13" i="4"/>
  <c r="B13" i="4"/>
  <c r="A13" i="4"/>
  <c r="D11" i="4"/>
  <c r="C11" i="4"/>
  <c r="B11" i="4"/>
  <c r="A11" i="4"/>
  <c r="D9" i="4"/>
  <c r="C9" i="4"/>
  <c r="B9" i="4"/>
  <c r="A9" i="4"/>
  <c r="D7" i="4"/>
  <c r="C7" i="4"/>
  <c r="B7" i="4"/>
  <c r="A7" i="4"/>
  <c r="D5" i="4"/>
  <c r="C5" i="4"/>
  <c r="B5" i="4"/>
  <c r="A5" i="4"/>
  <c r="D3" i="4"/>
  <c r="C3" i="4"/>
  <c r="B3" i="4"/>
  <c r="A3" i="4"/>
  <c r="C13" i="2"/>
  <c r="D13" i="2"/>
  <c r="D12" i="2"/>
  <c r="D7" i="2"/>
  <c r="A22" i="2"/>
  <c r="I12" i="3"/>
  <c r="H10" i="3"/>
  <c r="H6" i="3"/>
  <c r="H7" i="3"/>
  <c r="H8" i="3"/>
  <c r="H11" i="3"/>
  <c r="H12" i="3"/>
  <c r="A9" i="2"/>
  <c r="A10" i="2"/>
  <c r="C20" i="2"/>
  <c r="H13" i="3"/>
  <c r="I13" i="3"/>
</calcChain>
</file>

<file path=xl/comments1.xml><?xml version="1.0" encoding="utf-8"?>
<comments xmlns="http://schemas.openxmlformats.org/spreadsheetml/2006/main">
  <authors>
    <author>horspool</author>
    <author>Walter Soldierer</author>
  </authors>
  <commentList>
    <comment ref="H1" authorId="0">
      <text>
        <r>
          <rPr>
            <sz val="12"/>
            <color indexed="81"/>
            <rFont val="Tahoma"/>
          </rPr>
          <t>Voer de glucose-concentraties in, het eerste staal werd genomen op tijd 0.</t>
        </r>
      </text>
    </comment>
    <comment ref="I1" authorId="0">
      <text>
        <r>
          <rPr>
            <sz val="12"/>
            <color indexed="81"/>
            <rFont val="Tahoma"/>
          </rPr>
          <t>Markeer het (de) tijdstip(pen) van injectie met een 'X'</t>
        </r>
      </text>
    </comment>
    <comment ref="C3" authorId="0">
      <text>
        <r>
          <rPr>
            <sz val="12"/>
            <color indexed="81"/>
            <rFont val="Tahoma"/>
          </rPr>
          <t>Selecteer de diersoort.</t>
        </r>
      </text>
    </comment>
    <comment ref="C5" authorId="0">
      <text>
        <r>
          <rPr>
            <sz val="10"/>
            <color indexed="8"/>
            <rFont val="Tahoma"/>
          </rPr>
          <t>Voor de dosisberekening wordt het lichaamsgewicht naar beneden afgerond tot op de gehele kg.</t>
        </r>
      </text>
    </comment>
    <comment ref="C7" authorId="1">
      <text>
        <r>
          <rPr>
            <sz val="12"/>
            <color indexed="81"/>
            <rFont val="Tahoma"/>
          </rPr>
          <t>Selecteer de cel en vervolgens de scroll list rechts ervan.Enkel voor honden, katten steeds bid</t>
        </r>
      </text>
    </comment>
    <comment ref="C12" authorId="0">
      <text>
        <r>
          <rPr>
            <sz val="12"/>
            <color indexed="81"/>
            <rFont val="Tahoma"/>
          </rPr>
          <t>De insulinedosis wordt naar beneden afgerond tot op de dichtstbijzijnde halve unit.</t>
        </r>
      </text>
    </comment>
  </commentList>
</comments>
</file>

<file path=xl/sharedStrings.xml><?xml version="1.0" encoding="utf-8"?>
<sst xmlns="http://schemas.openxmlformats.org/spreadsheetml/2006/main" count="45" uniqueCount="45">
  <si>
    <t>Glucose (mg/dL)</t>
    <phoneticPr fontId="7" type="noConversion"/>
  </si>
  <si>
    <t>X</t>
    <phoneticPr fontId="7" type="noConversion"/>
  </si>
  <si>
    <t>EIGENAAR</t>
    <phoneticPr fontId="7" type="noConversion"/>
  </si>
  <si>
    <t>DIER</t>
    <phoneticPr fontId="7" type="noConversion"/>
  </si>
  <si>
    <t>DIERSOORT</t>
    <phoneticPr fontId="7" type="noConversion"/>
  </si>
  <si>
    <t>DATUM</t>
    <phoneticPr fontId="7" type="noConversion"/>
  </si>
  <si>
    <t>GEWICHT</t>
    <phoneticPr fontId="7" type="noConversion"/>
  </si>
  <si>
    <t>STARTDOSIS</t>
    <phoneticPr fontId="7" type="noConversion"/>
  </si>
  <si>
    <t>Tijd (uren)</t>
    <phoneticPr fontId="7" type="noConversion"/>
  </si>
  <si>
    <t>Staalname tijdstip</t>
    <phoneticPr fontId="7" type="noConversion"/>
  </si>
  <si>
    <t>Injectie</t>
    <phoneticPr fontId="7" type="noConversion"/>
  </si>
  <si>
    <t>Dierenarts</t>
    <phoneticPr fontId="7" type="noConversion"/>
  </si>
  <si>
    <t>Eigenaar</t>
    <phoneticPr fontId="7" type="noConversion"/>
  </si>
  <si>
    <t>Diersoort</t>
    <phoneticPr fontId="7" type="noConversion"/>
  </si>
  <si>
    <t>Datum</t>
    <phoneticPr fontId="7" type="noConversion"/>
  </si>
  <si>
    <t>Naam dier</t>
    <phoneticPr fontId="7" type="noConversion"/>
  </si>
  <si>
    <t>Gewicht (kg)</t>
    <phoneticPr fontId="7" type="noConversion"/>
  </si>
  <si>
    <t>Iniitiële dosis</t>
    <phoneticPr fontId="7" type="noConversion"/>
  </si>
  <si>
    <t>Commentaar</t>
    <phoneticPr fontId="7" type="noConversion"/>
  </si>
  <si>
    <t>Mikky</t>
    <phoneticPr fontId="7" type="noConversion"/>
  </si>
  <si>
    <t xml:space="preserve"> kg</t>
  </si>
  <si>
    <t>X</t>
  </si>
  <si>
    <t>kg</t>
  </si>
  <si>
    <t>Conversie</t>
  </si>
  <si>
    <r>
      <t xml:space="preserve"> mg/d</t>
    </r>
    <r>
      <rPr>
        <b/>
        <sz val="10"/>
        <rFont val="Arial"/>
        <family val="2"/>
      </rPr>
      <t>L</t>
    </r>
  </si>
  <si>
    <t>GLUCOSE CURVE</t>
  </si>
  <si>
    <t>hond</t>
  </si>
  <si>
    <t xml:space="preserve"> mmol/L * 18  =</t>
  </si>
  <si>
    <t>START BLOEDGLUCOSE</t>
  </si>
  <si>
    <t>bid</t>
  </si>
  <si>
    <t>INJECTIEINTERVAL (KAT ALTIJD BID)</t>
  </si>
  <si>
    <t>DOSIS BID HOND (0.25 - 0.7 IU/kg)</t>
  </si>
  <si>
    <t>Targetconcentratie ligt tussen de 6 en 8 mmol/L of 110 - 150 mg/dL</t>
  </si>
  <si>
    <t>Somogyi</t>
  </si>
  <si>
    <t>Kort</t>
  </si>
  <si>
    <t>Geen</t>
  </si>
  <si>
    <t>Goed</t>
  </si>
  <si>
    <t>Target</t>
  </si>
  <si>
    <t>Min</t>
  </si>
  <si>
    <t>Max</t>
  </si>
  <si>
    <t>Het doel van insulinebehandeling is de bloedsuikerspiegel te verlagen zodat de klinische symptomen van diabetes verdwijnen. De grafiek toont het moment van insuline-injectie (▲) en de glucosebepalingen (●) ten op zichte van ekele referentiecurves.</t>
  </si>
  <si>
    <t>HANDLEIDING</t>
  </si>
  <si>
    <r>
      <t>mg/d</t>
    </r>
    <r>
      <rPr>
        <b/>
        <sz val="10"/>
        <rFont val="Arial"/>
        <family val="2"/>
      </rPr>
      <t>L</t>
    </r>
  </si>
  <si>
    <t xml:space="preserve">1. Voer op dit tabblad de patiëntgegevens in het bovenste kader.
2. Op basis van gewicht, diersoort en injectie-interval (hond) wordt de startdosis berekend.
3. Met behulp van de conversietabel kunnen waarden omgezet worden van mmol/L naar mg/dL.
4. Voer de metingen in samen met het tijdstip. De eerste meting is gelijk aan de start bloedglucosewaarde. Om het uur wordt een nieuwe meting gedaan. Als er één of meerdere uren worden overgeslagen, laat deze rij dan blanco.
5. Markeer het tijdstip van insuline-injectie in de derde kolom met een 'X'.
6. Ga naar het tabblad "Grafiek" voor de interpretatie van de curve. Deze kan afgedrukt worden en eventueel meegegeven worden.
</t>
  </si>
  <si>
    <t>Nagels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</si>
</sst>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98" formatCode="0.0"/>
    <numFmt numFmtId="199" formatCode="h:mm;@"/>
    <numFmt numFmtId="207" formatCode="[$-809]dd\ mmmm\ yyyy;@"/>
  </numFmts>
  <fonts count="17" x14ac:knownFonts="1">
    <font>
      <sz val="10"/>
      <name val="Arial"/>
    </font>
    <font>
      <sz val="10"/>
      <name val="Arial"/>
    </font>
    <font>
      <u/>
      <sz val="10"/>
      <color indexed="12"/>
      <name val="Arial"/>
    </font>
    <font>
      <b/>
      <sz val="10"/>
      <name val="Arial"/>
      <family val="2"/>
    </font>
    <font>
      <sz val="10"/>
      <name val="Arial"/>
    </font>
    <font>
      <b/>
      <sz val="10"/>
      <name val="Arial"/>
      <family val="2"/>
    </font>
    <font>
      <b/>
      <sz val="16"/>
      <name val="Arial"/>
      <family val="2"/>
    </font>
    <font>
      <sz val="8"/>
      <name val="Arial"/>
    </font>
    <font>
      <b/>
      <sz val="10"/>
      <color indexed="10"/>
      <name val="Arial"/>
    </font>
    <font>
      <b/>
      <sz val="10"/>
      <color indexed="12"/>
      <name val="Arial"/>
      <family val="2"/>
    </font>
    <font>
      <b/>
      <sz val="10"/>
      <color indexed="12"/>
      <name val="Arial"/>
      <family val="2"/>
    </font>
    <font>
      <b/>
      <sz val="10"/>
      <color indexed="10"/>
      <name val="Arial"/>
    </font>
    <font>
      <b/>
      <sz val="9"/>
      <name val="Geneva"/>
    </font>
    <font>
      <sz val="9"/>
      <color indexed="23"/>
      <name val="Geneva"/>
    </font>
    <font>
      <sz val="12"/>
      <color indexed="81"/>
      <name val="Tahoma"/>
    </font>
    <font>
      <sz val="10"/>
      <color indexed="8"/>
      <name val="Tahoma"/>
    </font>
    <font>
      <sz val="10"/>
      <color theme="1"/>
      <name val="Arial"/>
      <family val="2"/>
    </font>
  </fonts>
  <fills count="5">
    <fill>
      <patternFill patternType="none"/>
    </fill>
    <fill>
      <patternFill patternType="gray125"/>
    </fill>
    <fill>
      <patternFill patternType="solid">
        <fgColor indexed="43"/>
        <bgColor indexed="64"/>
      </patternFill>
    </fill>
    <fill>
      <patternFill patternType="solid">
        <fgColor theme="5" tint="0.79998168889431442"/>
        <bgColor indexed="64"/>
      </patternFill>
    </fill>
    <fill>
      <patternFill patternType="solid">
        <fgColor theme="0" tint="-4.9989318521683403E-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s>
  <cellStyleXfs count="2">
    <xf numFmtId="0" fontId="0" fillId="0" borderId="0"/>
    <xf numFmtId="0" fontId="2" fillId="0" borderId="0" applyNumberFormat="0" applyFill="0" applyBorder="0" applyAlignment="0" applyProtection="0">
      <alignment vertical="top"/>
      <protection locked="0"/>
    </xf>
  </cellStyleXfs>
  <cellXfs count="95">
    <xf numFmtId="0" fontId="0" fillId="0" borderId="0" xfId="0"/>
    <xf numFmtId="0" fontId="5" fillId="0" borderId="0" xfId="0" applyFont="1" applyBorder="1" applyProtection="1"/>
    <xf numFmtId="49" fontId="5" fillId="0" borderId="0" xfId="0" applyNumberFormat="1" applyFont="1" applyBorder="1" applyAlignment="1" applyProtection="1">
      <alignment horizontal="left"/>
    </xf>
    <xf numFmtId="0" fontId="5" fillId="0" borderId="0" xfId="0" applyFont="1" applyBorder="1" applyAlignment="1" applyProtection="1">
      <alignment horizontal="left"/>
    </xf>
    <xf numFmtId="0" fontId="5" fillId="0" borderId="0" xfId="0" applyFont="1" applyBorder="1" applyAlignment="1" applyProtection="1">
      <alignment horizontal="right"/>
    </xf>
    <xf numFmtId="0" fontId="0" fillId="0" borderId="0" xfId="0" applyProtection="1"/>
    <xf numFmtId="0" fontId="5" fillId="0" borderId="0" xfId="0" applyFont="1" applyProtection="1"/>
    <xf numFmtId="0" fontId="5" fillId="2" borderId="1" xfId="0" applyFont="1" applyFill="1" applyBorder="1" applyProtection="1"/>
    <xf numFmtId="0" fontId="0" fillId="0" borderId="0" xfId="0" applyBorder="1" applyProtection="1"/>
    <xf numFmtId="0" fontId="0" fillId="0" borderId="0" xfId="0" applyProtection="1">
      <protection locked="0"/>
    </xf>
    <xf numFmtId="0" fontId="0" fillId="0" borderId="0" xfId="0" applyAlignment="1" applyProtection="1">
      <alignment horizontal="center"/>
      <protection locked="0"/>
    </xf>
    <xf numFmtId="0" fontId="3" fillId="0" borderId="0" xfId="0" applyFont="1" applyAlignment="1" applyProtection="1">
      <alignment horizontal="left"/>
    </xf>
    <xf numFmtId="0" fontId="3" fillId="0" borderId="0" xfId="0" applyFont="1" applyAlignment="1" applyProtection="1">
      <alignment horizontal="center"/>
    </xf>
    <xf numFmtId="207" fontId="3" fillId="0" borderId="0" xfId="0" applyNumberFormat="1" applyFont="1" applyAlignment="1" applyProtection="1">
      <alignment horizontal="left"/>
    </xf>
    <xf numFmtId="207" fontId="3" fillId="0" borderId="0" xfId="0" applyNumberFormat="1" applyFont="1" applyAlignment="1" applyProtection="1">
      <alignment horizontal="center"/>
    </xf>
    <xf numFmtId="0" fontId="0" fillId="0" borderId="0" xfId="0" applyAlignment="1" applyProtection="1">
      <alignment horizontal="left"/>
    </xf>
    <xf numFmtId="0" fontId="0" fillId="0" borderId="0" xfId="0" applyAlignment="1" applyProtection="1">
      <alignment horizontal="center"/>
    </xf>
    <xf numFmtId="0" fontId="3" fillId="0" borderId="0" xfId="0" applyFont="1" applyAlignment="1" applyProtection="1">
      <alignment horizontal="right"/>
    </xf>
    <xf numFmtId="198" fontId="3" fillId="0" borderId="0" xfId="0" applyNumberFormat="1" applyFont="1" applyAlignment="1" applyProtection="1"/>
    <xf numFmtId="198" fontId="3" fillId="0" borderId="0" xfId="0" applyNumberFormat="1" applyFont="1" applyAlignment="1" applyProtection="1">
      <alignment horizontal="left"/>
    </xf>
    <xf numFmtId="0" fontId="0" fillId="0" borderId="0" xfId="0" applyBorder="1" applyAlignment="1" applyProtection="1">
      <alignment horizontal="center"/>
    </xf>
    <xf numFmtId="0" fontId="4" fillId="0" borderId="0" xfId="0" applyFont="1" applyProtection="1"/>
    <xf numFmtId="198" fontId="3" fillId="0" borderId="0" xfId="0" applyNumberFormat="1" applyFont="1" applyAlignment="1" applyProtection="1">
      <alignment horizontal="right"/>
    </xf>
    <xf numFmtId="198" fontId="3" fillId="0" borderId="0" xfId="0" applyNumberFormat="1" applyFont="1" applyAlignment="1" applyProtection="1">
      <alignment horizontal="center"/>
    </xf>
    <xf numFmtId="0" fontId="0" fillId="0" borderId="0" xfId="0" applyBorder="1" applyAlignment="1" applyProtection="1">
      <alignment horizontal="left" vertical="top" wrapText="1"/>
    </xf>
    <xf numFmtId="0" fontId="9" fillId="0" borderId="1" xfId="0" applyNumberFormat="1" applyFont="1" applyFill="1" applyBorder="1" applyAlignment="1" applyProtection="1">
      <alignment horizontal="center"/>
      <protection locked="0"/>
    </xf>
    <xf numFmtId="0" fontId="9" fillId="0" borderId="1" xfId="0" applyFont="1" applyBorder="1" applyAlignment="1" applyProtection="1">
      <protection locked="0"/>
    </xf>
    <xf numFmtId="0" fontId="9" fillId="0" borderId="0" xfId="0" applyFont="1" applyBorder="1" applyAlignment="1" applyProtection="1">
      <protection locked="0"/>
    </xf>
    <xf numFmtId="0" fontId="10" fillId="0" borderId="0" xfId="0" applyFont="1" applyBorder="1" applyProtection="1"/>
    <xf numFmtId="0" fontId="10" fillId="0" borderId="1" xfId="0" applyFont="1" applyBorder="1" applyAlignment="1" applyProtection="1">
      <protection locked="0"/>
    </xf>
    <xf numFmtId="0" fontId="9" fillId="0" borderId="1" xfId="0" applyFont="1" applyBorder="1" applyProtection="1">
      <protection locked="0"/>
    </xf>
    <xf numFmtId="0" fontId="8" fillId="0" borderId="2" xfId="0" applyNumberFormat="1" applyFont="1" applyBorder="1" applyAlignment="1" applyProtection="1"/>
    <xf numFmtId="20" fontId="9" fillId="0" borderId="1" xfId="0" applyNumberFormat="1" applyFont="1" applyFill="1" applyBorder="1" applyAlignment="1" applyProtection="1">
      <alignment horizontal="center"/>
      <protection locked="0"/>
    </xf>
    <xf numFmtId="49" fontId="10" fillId="0" borderId="3" xfId="0" applyNumberFormat="1" applyFont="1" applyBorder="1" applyAlignment="1" applyProtection="1">
      <protection locked="0"/>
    </xf>
    <xf numFmtId="0" fontId="0" fillId="0" borderId="0" xfId="0" applyAlignment="1"/>
    <xf numFmtId="0" fontId="3" fillId="2" borderId="1" xfId="0" applyFont="1" applyFill="1" applyBorder="1"/>
    <xf numFmtId="0" fontId="10" fillId="0" borderId="1" xfId="0" applyNumberFormat="1" applyFont="1" applyBorder="1" applyAlignment="1" applyProtection="1">
      <protection locked="0"/>
    </xf>
    <xf numFmtId="0" fontId="3" fillId="2" borderId="1" xfId="0" applyNumberFormat="1" applyFont="1" applyFill="1" applyBorder="1"/>
    <xf numFmtId="14" fontId="10" fillId="0" borderId="4" xfId="0" applyNumberFormat="1" applyFont="1" applyBorder="1" applyAlignment="1" applyProtection="1">
      <alignment horizontal="left"/>
      <protection locked="0"/>
    </xf>
    <xf numFmtId="0" fontId="8" fillId="0" borderId="0" xfId="0" applyFont="1" applyBorder="1" applyAlignment="1" applyProtection="1"/>
    <xf numFmtId="0" fontId="11" fillId="0" borderId="0" xfId="0" applyNumberFormat="1" applyFont="1" applyAlignment="1" applyProtection="1"/>
    <xf numFmtId="0" fontId="11" fillId="0" borderId="0" xfId="0" applyNumberFormat="1" applyFont="1" applyAlignment="1"/>
    <xf numFmtId="0" fontId="8" fillId="0" borderId="0" xfId="0" applyFont="1" applyAlignment="1" applyProtection="1"/>
    <xf numFmtId="0" fontId="8" fillId="0" borderId="0" xfId="0" applyFont="1" applyAlignment="1">
      <alignment wrapText="1"/>
    </xf>
    <xf numFmtId="1" fontId="4" fillId="3" borderId="1" xfId="0" applyNumberFormat="1" applyFont="1" applyFill="1" applyBorder="1" applyAlignment="1" applyProtection="1">
      <alignment horizontal="center"/>
    </xf>
    <xf numFmtId="198" fontId="3" fillId="3" borderId="1" xfId="0" applyNumberFormat="1" applyFont="1" applyFill="1" applyBorder="1" applyAlignment="1" applyProtection="1">
      <alignment horizontal="center" wrapText="1"/>
    </xf>
    <xf numFmtId="199" fontId="3" fillId="3" borderId="1" xfId="0" applyNumberFormat="1" applyFont="1" applyFill="1" applyBorder="1" applyAlignment="1" applyProtection="1">
      <alignment horizontal="center" wrapText="1"/>
      <protection locked="0"/>
    </xf>
    <xf numFmtId="0" fontId="3" fillId="3" borderId="1" xfId="0" applyFont="1" applyFill="1" applyBorder="1" applyAlignment="1" applyProtection="1">
      <alignment horizontal="center" wrapText="1"/>
    </xf>
    <xf numFmtId="49" fontId="9" fillId="0" borderId="1" xfId="0" applyNumberFormat="1" applyFont="1" applyBorder="1" applyAlignment="1" applyProtection="1">
      <protection locked="0"/>
    </xf>
    <xf numFmtId="49" fontId="9" fillId="0" borderId="5" xfId="0" applyNumberFormat="1" applyFont="1" applyBorder="1" applyAlignment="1" applyProtection="1">
      <alignment horizontal="right"/>
      <protection locked="0"/>
    </xf>
    <xf numFmtId="0" fontId="3" fillId="0" borderId="3" xfId="0" applyFont="1" applyBorder="1" applyAlignment="1" applyProtection="1">
      <alignment horizontal="left"/>
    </xf>
    <xf numFmtId="0" fontId="8" fillId="0" borderId="6" xfId="0" applyFont="1" applyBorder="1" applyAlignment="1" applyProtection="1"/>
    <xf numFmtId="0" fontId="16" fillId="0" borderId="0" xfId="0" applyFont="1" applyAlignment="1">
      <alignment horizontal="left" wrapText="1"/>
    </xf>
    <xf numFmtId="0" fontId="3" fillId="4" borderId="1" xfId="0" applyFont="1" applyFill="1" applyBorder="1" applyProtection="1"/>
    <xf numFmtId="2" fontId="9" fillId="0" borderId="1" xfId="0" applyNumberFormat="1" applyFont="1" applyBorder="1" applyAlignment="1" applyProtection="1">
      <alignment horizontal="right"/>
      <protection locked="0"/>
    </xf>
    <xf numFmtId="0" fontId="12" fillId="0" borderId="0" xfId="0" applyFont="1"/>
    <xf numFmtId="1" fontId="13" fillId="0" borderId="0" xfId="0" applyNumberFormat="1" applyFont="1"/>
    <xf numFmtId="0" fontId="13" fillId="0" borderId="0" xfId="0" applyFont="1"/>
    <xf numFmtId="0" fontId="3" fillId="0" borderId="0" xfId="0" applyFont="1" applyBorder="1" applyAlignment="1" applyProtection="1">
      <alignment horizontal="left"/>
    </xf>
    <xf numFmtId="0" fontId="3" fillId="4" borderId="5" xfId="0" applyFont="1" applyFill="1" applyBorder="1" applyAlignment="1" applyProtection="1">
      <alignment horizontal="center"/>
    </xf>
    <xf numFmtId="0" fontId="3" fillId="4" borderId="19" xfId="0" applyFont="1" applyFill="1" applyBorder="1" applyAlignment="1" applyProtection="1">
      <alignment horizontal="center"/>
    </xf>
    <xf numFmtId="0" fontId="3" fillId="4" borderId="7" xfId="0" applyFont="1" applyFill="1" applyBorder="1" applyAlignment="1" applyProtection="1">
      <alignment horizontal="center"/>
    </xf>
    <xf numFmtId="0" fontId="3" fillId="0" borderId="0" xfId="0" applyFont="1"/>
    <xf numFmtId="0" fontId="3" fillId="3" borderId="8" xfId="1" applyFont="1" applyFill="1" applyBorder="1" applyAlignment="1" applyProtection="1">
      <alignment horizontal="left"/>
    </xf>
    <xf numFmtId="0" fontId="3" fillId="4" borderId="1" xfId="0" applyFont="1" applyFill="1" applyBorder="1" applyAlignment="1" applyProtection="1">
      <alignment horizontal="left"/>
    </xf>
    <xf numFmtId="0" fontId="1" fillId="3" borderId="9" xfId="1" applyFont="1" applyFill="1" applyBorder="1" applyAlignment="1" applyProtection="1"/>
    <xf numFmtId="0" fontId="1" fillId="3" borderId="10" xfId="0" applyFont="1" applyFill="1" applyBorder="1" applyAlignment="1"/>
    <xf numFmtId="0" fontId="0" fillId="0" borderId="0" xfId="0" applyAlignment="1">
      <alignment horizontal="left" vertical="top" wrapText="1"/>
    </xf>
    <xf numFmtId="0" fontId="0" fillId="0" borderId="0" xfId="0" applyAlignment="1">
      <alignment horizontal="left" vertical="top"/>
    </xf>
    <xf numFmtId="0" fontId="9" fillId="0" borderId="5" xfId="0" applyFont="1" applyBorder="1" applyAlignment="1" applyProtection="1">
      <alignment horizontal="left"/>
      <protection locked="0"/>
    </xf>
    <xf numFmtId="0" fontId="10" fillId="0" borderId="7" xfId="0" applyFont="1" applyBorder="1" applyAlignment="1" applyProtection="1">
      <alignment horizontal="left"/>
      <protection locked="0"/>
    </xf>
    <xf numFmtId="0" fontId="10" fillId="0" borderId="5" xfId="0" applyFont="1" applyBorder="1" applyAlignment="1" applyProtection="1">
      <alignment horizontal="left"/>
      <protection locked="0"/>
    </xf>
    <xf numFmtId="0" fontId="6" fillId="0" borderId="0" xfId="0" applyFont="1" applyBorder="1" applyAlignment="1" applyProtection="1">
      <alignment horizontal="center"/>
    </xf>
    <xf numFmtId="0" fontId="0" fillId="0" borderId="0" xfId="0" applyAlignment="1"/>
    <xf numFmtId="0" fontId="0" fillId="0" borderId="0" xfId="0" applyBorder="1" applyAlignment="1" applyProtection="1">
      <alignment horizontal="center"/>
      <protection locked="0"/>
    </xf>
    <xf numFmtId="0" fontId="0" fillId="0" borderId="11"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14"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5"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0" fillId="0" borderId="17"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0" fillId="0" borderId="11"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5" xfId="0" applyBorder="1" applyAlignment="1" applyProtection="1">
      <alignment vertical="top" wrapText="1"/>
      <protection locked="0"/>
    </xf>
    <xf numFmtId="0" fontId="0" fillId="0" borderId="16" xfId="0"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18" xfId="0" applyBorder="1" applyAlignment="1" applyProtection="1">
      <alignment vertical="top" wrapText="1"/>
      <protection locked="0"/>
    </xf>
    <xf numFmtId="0" fontId="0" fillId="0" borderId="3" xfId="0" applyBorder="1" applyAlignment="1" applyProtection="1">
      <alignment horizontal="left" vertical="top" wrapText="1"/>
    </xf>
    <xf numFmtId="0" fontId="0" fillId="0" borderId="0" xfId="0" applyBorder="1" applyAlignment="1" applyProtection="1"/>
  </cellXfs>
  <cellStyles count="2">
    <cellStyle name="Hyperlink" xfId="1" builtinId="8"/>
    <cellStyle name="Normal" xfId="0" builtinId="0"/>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958368315159343"/>
          <c:y val="0.0196970293486041"/>
          <c:w val="0.727625127300728"/>
          <c:h val="0.785101467430208"/>
        </c:manualLayout>
      </c:layout>
      <c:lineChart>
        <c:grouping val="standard"/>
        <c:varyColors val="0"/>
        <c:ser>
          <c:idx val="0"/>
          <c:order val="0"/>
          <c:tx>
            <c:strRef>
              <c:f>'Ref Data'!$A$1</c:f>
              <c:strCache>
                <c:ptCount val="1"/>
                <c:pt idx="0">
                  <c:v>Somogyi</c:v>
                </c:pt>
              </c:strCache>
            </c:strRef>
          </c:tx>
          <c:spPr>
            <a:ln w="12700">
              <a:solidFill>
                <a:srgbClr val="000080"/>
              </a:solidFill>
              <a:prstDash val="solid"/>
            </a:ln>
          </c:spPr>
          <c:marker>
            <c:symbol val="none"/>
          </c:marker>
          <c:val>
            <c:numRef>
              <c:f>'Ref Data'!$A$2:$A$26</c:f>
              <c:numCache>
                <c:formatCode>0</c:formatCode>
                <c:ptCount val="25"/>
                <c:pt idx="0">
                  <c:v>360.36</c:v>
                </c:pt>
                <c:pt idx="1">
                  <c:v>333.333</c:v>
                </c:pt>
                <c:pt idx="2">
                  <c:v>306.306</c:v>
                </c:pt>
                <c:pt idx="3">
                  <c:v>180.18</c:v>
                </c:pt>
                <c:pt idx="4">
                  <c:v>54.054</c:v>
                </c:pt>
                <c:pt idx="5">
                  <c:v>36.036</c:v>
                </c:pt>
                <c:pt idx="6">
                  <c:v>18.018</c:v>
                </c:pt>
                <c:pt idx="7">
                  <c:v>153.153</c:v>
                </c:pt>
                <c:pt idx="8">
                  <c:v>288.288</c:v>
                </c:pt>
                <c:pt idx="9">
                  <c:v>351.351</c:v>
                </c:pt>
                <c:pt idx="10">
                  <c:v>414.414</c:v>
                </c:pt>
                <c:pt idx="11">
                  <c:v>450.45</c:v>
                </c:pt>
                <c:pt idx="12">
                  <c:v>486.486</c:v>
                </c:pt>
                <c:pt idx="13">
                  <c:v>504.504</c:v>
                </c:pt>
                <c:pt idx="14">
                  <c:v>522.522</c:v>
                </c:pt>
                <c:pt idx="15">
                  <c:v>549.549</c:v>
                </c:pt>
                <c:pt idx="16">
                  <c:v>576.576</c:v>
                </c:pt>
                <c:pt idx="17">
                  <c:v>558.558</c:v>
                </c:pt>
                <c:pt idx="18">
                  <c:v>540.54</c:v>
                </c:pt>
                <c:pt idx="19">
                  <c:v>603.603</c:v>
                </c:pt>
                <c:pt idx="20">
                  <c:v>666.6660000000001</c:v>
                </c:pt>
                <c:pt idx="21">
                  <c:v>648.648</c:v>
                </c:pt>
                <c:pt idx="22">
                  <c:v>630.63</c:v>
                </c:pt>
                <c:pt idx="23">
                  <c:v>603.603</c:v>
                </c:pt>
                <c:pt idx="24">
                  <c:v>576.576</c:v>
                </c:pt>
              </c:numCache>
            </c:numRef>
          </c:val>
          <c:smooth val="0"/>
        </c:ser>
        <c:ser>
          <c:idx val="1"/>
          <c:order val="1"/>
          <c:tx>
            <c:strRef>
              <c:f>'Ref Data'!$B$1</c:f>
              <c:strCache>
                <c:ptCount val="1"/>
                <c:pt idx="0">
                  <c:v>Kort</c:v>
                </c:pt>
              </c:strCache>
            </c:strRef>
          </c:tx>
          <c:spPr>
            <a:ln w="12700">
              <a:solidFill>
                <a:srgbClr val="000000"/>
              </a:solidFill>
              <a:prstDash val="solid"/>
            </a:ln>
          </c:spPr>
          <c:marker>
            <c:symbol val="none"/>
          </c:marker>
          <c:val>
            <c:numRef>
              <c:f>'Ref Data'!$B$2:$B$26</c:f>
              <c:numCache>
                <c:formatCode>0</c:formatCode>
                <c:ptCount val="25"/>
                <c:pt idx="0">
                  <c:v>270.27</c:v>
                </c:pt>
                <c:pt idx="1">
                  <c:v>202.7025</c:v>
                </c:pt>
                <c:pt idx="2">
                  <c:v>135.135</c:v>
                </c:pt>
                <c:pt idx="3">
                  <c:v>110.0675</c:v>
                </c:pt>
                <c:pt idx="4">
                  <c:v>85.0</c:v>
                </c:pt>
                <c:pt idx="5">
                  <c:v>85.0</c:v>
                </c:pt>
                <c:pt idx="6">
                  <c:v>85.0</c:v>
                </c:pt>
                <c:pt idx="7">
                  <c:v>114.572</c:v>
                </c:pt>
                <c:pt idx="8">
                  <c:v>144.144</c:v>
                </c:pt>
                <c:pt idx="9">
                  <c:v>243.243</c:v>
                </c:pt>
                <c:pt idx="10">
                  <c:v>342.342</c:v>
                </c:pt>
                <c:pt idx="11">
                  <c:v>360.36</c:v>
                </c:pt>
                <c:pt idx="12">
                  <c:v>378.378</c:v>
                </c:pt>
                <c:pt idx="13">
                  <c:v>391.8915</c:v>
                </c:pt>
                <c:pt idx="14">
                  <c:v>405.405</c:v>
                </c:pt>
                <c:pt idx="15">
                  <c:v>373.8735</c:v>
                </c:pt>
                <c:pt idx="16">
                  <c:v>342.342</c:v>
                </c:pt>
                <c:pt idx="17">
                  <c:v>369.369</c:v>
                </c:pt>
                <c:pt idx="18">
                  <c:v>396.396</c:v>
                </c:pt>
                <c:pt idx="19">
                  <c:v>369.369</c:v>
                </c:pt>
                <c:pt idx="20">
                  <c:v>342.342</c:v>
                </c:pt>
                <c:pt idx="21">
                  <c:v>288.288</c:v>
                </c:pt>
                <c:pt idx="22">
                  <c:v>234.234</c:v>
                </c:pt>
                <c:pt idx="23">
                  <c:v>279.279</c:v>
                </c:pt>
                <c:pt idx="24">
                  <c:v>324.324</c:v>
                </c:pt>
              </c:numCache>
            </c:numRef>
          </c:val>
          <c:smooth val="0"/>
        </c:ser>
        <c:ser>
          <c:idx val="2"/>
          <c:order val="2"/>
          <c:tx>
            <c:strRef>
              <c:f>'Ref Data'!$C$1</c:f>
              <c:strCache>
                <c:ptCount val="1"/>
                <c:pt idx="0">
                  <c:v>Geen</c:v>
                </c:pt>
              </c:strCache>
            </c:strRef>
          </c:tx>
          <c:spPr>
            <a:ln w="12700">
              <a:solidFill>
                <a:srgbClr val="DD0806"/>
              </a:solidFill>
              <a:prstDash val="solid"/>
            </a:ln>
          </c:spPr>
          <c:marker>
            <c:symbol val="none"/>
          </c:marker>
          <c:val>
            <c:numRef>
              <c:f>'Ref Data'!$C$2:$C$26</c:f>
              <c:numCache>
                <c:formatCode>0</c:formatCode>
                <c:ptCount val="25"/>
                <c:pt idx="0">
                  <c:v>540.54</c:v>
                </c:pt>
                <c:pt idx="1">
                  <c:v>585.585</c:v>
                </c:pt>
                <c:pt idx="2">
                  <c:v>630.63</c:v>
                </c:pt>
                <c:pt idx="3">
                  <c:v>531.5309999999999</c:v>
                </c:pt>
                <c:pt idx="4">
                  <c:v>432.432</c:v>
                </c:pt>
                <c:pt idx="5">
                  <c:v>400.9005</c:v>
                </c:pt>
                <c:pt idx="6">
                  <c:v>369.369</c:v>
                </c:pt>
                <c:pt idx="7">
                  <c:v>364.8645</c:v>
                </c:pt>
                <c:pt idx="8">
                  <c:v>360.36</c:v>
                </c:pt>
                <c:pt idx="9">
                  <c:v>441.441</c:v>
                </c:pt>
                <c:pt idx="10">
                  <c:v>522.522</c:v>
                </c:pt>
                <c:pt idx="11">
                  <c:v>504.504</c:v>
                </c:pt>
                <c:pt idx="12">
                  <c:v>486.486</c:v>
                </c:pt>
                <c:pt idx="13">
                  <c:v>459.459</c:v>
                </c:pt>
                <c:pt idx="14">
                  <c:v>432.432</c:v>
                </c:pt>
                <c:pt idx="15">
                  <c:v>441.441</c:v>
                </c:pt>
                <c:pt idx="16">
                  <c:v>450.45</c:v>
                </c:pt>
                <c:pt idx="17">
                  <c:v>468.468</c:v>
                </c:pt>
                <c:pt idx="18">
                  <c:v>486.486</c:v>
                </c:pt>
                <c:pt idx="19">
                  <c:v>518.0174999999999</c:v>
                </c:pt>
                <c:pt idx="20">
                  <c:v>549.549</c:v>
                </c:pt>
                <c:pt idx="21">
                  <c:v>536.0355</c:v>
                </c:pt>
                <c:pt idx="22">
                  <c:v>522.522</c:v>
                </c:pt>
                <c:pt idx="23">
                  <c:v>531.5309999999999</c:v>
                </c:pt>
                <c:pt idx="24">
                  <c:v>540.54</c:v>
                </c:pt>
              </c:numCache>
            </c:numRef>
          </c:val>
          <c:smooth val="0"/>
        </c:ser>
        <c:ser>
          <c:idx val="3"/>
          <c:order val="3"/>
          <c:tx>
            <c:strRef>
              <c:f>'Ref Data'!$D$1</c:f>
              <c:strCache>
                <c:ptCount val="1"/>
                <c:pt idx="0">
                  <c:v>Goed</c:v>
                </c:pt>
              </c:strCache>
            </c:strRef>
          </c:tx>
          <c:spPr>
            <a:ln w="12700">
              <a:solidFill>
                <a:srgbClr val="1FB714"/>
              </a:solidFill>
              <a:prstDash val="solid"/>
            </a:ln>
          </c:spPr>
          <c:marker>
            <c:symbol val="none"/>
          </c:marker>
          <c:val>
            <c:numRef>
              <c:f>'Ref Data'!$D$2:$D$26</c:f>
              <c:numCache>
                <c:formatCode>0</c:formatCode>
                <c:ptCount val="25"/>
                <c:pt idx="0">
                  <c:v>270.27</c:v>
                </c:pt>
                <c:pt idx="1">
                  <c:v>252.252</c:v>
                </c:pt>
                <c:pt idx="2">
                  <c:v>234.234</c:v>
                </c:pt>
                <c:pt idx="3">
                  <c:v>184.6845</c:v>
                </c:pt>
                <c:pt idx="4">
                  <c:v>135.135</c:v>
                </c:pt>
                <c:pt idx="5">
                  <c:v>112.6125</c:v>
                </c:pt>
                <c:pt idx="6">
                  <c:v>90.09</c:v>
                </c:pt>
                <c:pt idx="7">
                  <c:v>117.117</c:v>
                </c:pt>
                <c:pt idx="8">
                  <c:v>144.144</c:v>
                </c:pt>
                <c:pt idx="9">
                  <c:v>139.6395</c:v>
                </c:pt>
                <c:pt idx="10">
                  <c:v>135.135</c:v>
                </c:pt>
                <c:pt idx="11">
                  <c:v>115.5675</c:v>
                </c:pt>
                <c:pt idx="12">
                  <c:v>96.0</c:v>
                </c:pt>
                <c:pt idx="13">
                  <c:v>89.0</c:v>
                </c:pt>
                <c:pt idx="14">
                  <c:v>82.0</c:v>
                </c:pt>
                <c:pt idx="15">
                  <c:v>86.045</c:v>
                </c:pt>
                <c:pt idx="16">
                  <c:v>90.09</c:v>
                </c:pt>
                <c:pt idx="17">
                  <c:v>139.6395</c:v>
                </c:pt>
                <c:pt idx="18">
                  <c:v>189.189</c:v>
                </c:pt>
                <c:pt idx="19">
                  <c:v>216.216</c:v>
                </c:pt>
                <c:pt idx="20">
                  <c:v>243.243</c:v>
                </c:pt>
                <c:pt idx="21">
                  <c:v>252.252</c:v>
                </c:pt>
                <c:pt idx="22">
                  <c:v>261.261</c:v>
                </c:pt>
                <c:pt idx="23">
                  <c:v>256.7565</c:v>
                </c:pt>
                <c:pt idx="24">
                  <c:v>252.252</c:v>
                </c:pt>
              </c:numCache>
            </c:numRef>
          </c:val>
          <c:smooth val="0"/>
        </c:ser>
        <c:ser>
          <c:idx val="4"/>
          <c:order val="4"/>
          <c:tx>
            <c:strRef>
              <c:f>'Ref Data'!$E$1</c:f>
              <c:strCache>
                <c:ptCount val="1"/>
                <c:pt idx="0">
                  <c:v>Target</c:v>
                </c:pt>
              </c:strCache>
            </c:strRef>
          </c:tx>
          <c:spPr>
            <a:ln w="12700">
              <a:solidFill>
                <a:srgbClr val="C0C0C0"/>
              </a:solidFill>
              <a:prstDash val="solid"/>
            </a:ln>
          </c:spPr>
          <c:marker>
            <c:symbol val="none"/>
          </c:marker>
          <c:val>
            <c:numRef>
              <c:f>'Ref Data'!$E$2:$E$26</c:f>
              <c:numCache>
                <c:formatCode>General</c:formatCode>
                <c:ptCount val="25"/>
                <c:pt idx="0">
                  <c:v>150.0</c:v>
                </c:pt>
                <c:pt idx="1">
                  <c:v>150.0</c:v>
                </c:pt>
                <c:pt idx="2">
                  <c:v>150.0</c:v>
                </c:pt>
                <c:pt idx="3">
                  <c:v>150.0</c:v>
                </c:pt>
                <c:pt idx="4">
                  <c:v>150.0</c:v>
                </c:pt>
                <c:pt idx="5">
                  <c:v>150.0</c:v>
                </c:pt>
                <c:pt idx="6">
                  <c:v>150.0</c:v>
                </c:pt>
                <c:pt idx="7">
                  <c:v>150.0</c:v>
                </c:pt>
                <c:pt idx="8">
                  <c:v>150.0</c:v>
                </c:pt>
                <c:pt idx="9">
                  <c:v>150.0</c:v>
                </c:pt>
                <c:pt idx="10">
                  <c:v>150.0</c:v>
                </c:pt>
                <c:pt idx="11">
                  <c:v>150.0</c:v>
                </c:pt>
                <c:pt idx="12">
                  <c:v>150.0</c:v>
                </c:pt>
                <c:pt idx="13">
                  <c:v>150.0</c:v>
                </c:pt>
                <c:pt idx="14">
                  <c:v>150.0</c:v>
                </c:pt>
                <c:pt idx="15">
                  <c:v>150.0</c:v>
                </c:pt>
                <c:pt idx="16">
                  <c:v>150.0</c:v>
                </c:pt>
                <c:pt idx="17">
                  <c:v>150.0</c:v>
                </c:pt>
                <c:pt idx="18">
                  <c:v>150.0</c:v>
                </c:pt>
                <c:pt idx="19">
                  <c:v>150.0</c:v>
                </c:pt>
                <c:pt idx="20">
                  <c:v>150.0</c:v>
                </c:pt>
                <c:pt idx="21">
                  <c:v>150.0</c:v>
                </c:pt>
                <c:pt idx="22">
                  <c:v>150.0</c:v>
                </c:pt>
                <c:pt idx="23">
                  <c:v>150.0</c:v>
                </c:pt>
                <c:pt idx="24">
                  <c:v>150.0</c:v>
                </c:pt>
              </c:numCache>
            </c:numRef>
          </c:val>
          <c:smooth val="0"/>
        </c:ser>
        <c:ser>
          <c:idx val="5"/>
          <c:order val="5"/>
          <c:tx>
            <c:strRef>
              <c:f>'Ref Data'!$F$1</c:f>
              <c:strCache>
                <c:ptCount val="1"/>
                <c:pt idx="0">
                  <c:v>Min</c:v>
                </c:pt>
              </c:strCache>
            </c:strRef>
          </c:tx>
          <c:spPr>
            <a:ln w="12700">
              <a:solidFill>
                <a:srgbClr val="808080"/>
              </a:solidFill>
              <a:prstDash val="sysDash"/>
            </a:ln>
          </c:spPr>
          <c:marker>
            <c:symbol val="none"/>
          </c:marker>
          <c:val>
            <c:numRef>
              <c:f>'Ref Data'!$F$2:$F$26</c:f>
              <c:numCache>
                <c:formatCode>General</c:formatCode>
                <c:ptCount val="25"/>
                <c:pt idx="0">
                  <c:v>80.0</c:v>
                </c:pt>
                <c:pt idx="1">
                  <c:v>80.0</c:v>
                </c:pt>
                <c:pt idx="2">
                  <c:v>80.0</c:v>
                </c:pt>
                <c:pt idx="3">
                  <c:v>80.0</c:v>
                </c:pt>
                <c:pt idx="4">
                  <c:v>80.0</c:v>
                </c:pt>
                <c:pt idx="5">
                  <c:v>80.0</c:v>
                </c:pt>
                <c:pt idx="6">
                  <c:v>80.0</c:v>
                </c:pt>
                <c:pt idx="7">
                  <c:v>80.0</c:v>
                </c:pt>
                <c:pt idx="8">
                  <c:v>80.0</c:v>
                </c:pt>
                <c:pt idx="9">
                  <c:v>80.0</c:v>
                </c:pt>
                <c:pt idx="10">
                  <c:v>80.0</c:v>
                </c:pt>
                <c:pt idx="11">
                  <c:v>80.0</c:v>
                </c:pt>
                <c:pt idx="12">
                  <c:v>80.0</c:v>
                </c:pt>
                <c:pt idx="13">
                  <c:v>80.0</c:v>
                </c:pt>
                <c:pt idx="14">
                  <c:v>80.0</c:v>
                </c:pt>
                <c:pt idx="15">
                  <c:v>80.0</c:v>
                </c:pt>
                <c:pt idx="16">
                  <c:v>80.0</c:v>
                </c:pt>
                <c:pt idx="17">
                  <c:v>80.0</c:v>
                </c:pt>
                <c:pt idx="18">
                  <c:v>80.0</c:v>
                </c:pt>
                <c:pt idx="19">
                  <c:v>80.0</c:v>
                </c:pt>
                <c:pt idx="20">
                  <c:v>80.0</c:v>
                </c:pt>
                <c:pt idx="21">
                  <c:v>80.0</c:v>
                </c:pt>
                <c:pt idx="22">
                  <c:v>80.0</c:v>
                </c:pt>
                <c:pt idx="23">
                  <c:v>80.0</c:v>
                </c:pt>
                <c:pt idx="24">
                  <c:v>80.0</c:v>
                </c:pt>
              </c:numCache>
            </c:numRef>
          </c:val>
          <c:smooth val="0"/>
        </c:ser>
        <c:ser>
          <c:idx val="6"/>
          <c:order val="6"/>
          <c:tx>
            <c:strRef>
              <c:f>Data!$C$2</c:f>
              <c:strCache>
                <c:ptCount val="1"/>
                <c:pt idx="0">
                  <c:v>Mikky</c:v>
                </c:pt>
              </c:strCache>
            </c:strRef>
          </c:tx>
          <c:spPr>
            <a:ln w="38100">
              <a:solidFill>
                <a:srgbClr val="00ABEA"/>
              </a:solidFill>
              <a:prstDash val="solid"/>
            </a:ln>
          </c:spPr>
          <c:marker>
            <c:symbol val="circle"/>
            <c:size val="10"/>
            <c:spPr>
              <a:solidFill>
                <a:schemeClr val="accent1">
                  <a:lumMod val="75000"/>
                </a:schemeClr>
              </a:solidFill>
            </c:spPr>
          </c:marker>
          <c:val>
            <c:numRef>
              <c:f>Data!$H$2:$H$26</c:f>
              <c:numCache>
                <c:formatCode>General</c:formatCode>
                <c:ptCount val="25"/>
                <c:pt idx="0">
                  <c:v>399.0</c:v>
                </c:pt>
                <c:pt idx="1">
                  <c:v>220.0</c:v>
                </c:pt>
                <c:pt idx="3">
                  <c:v>88.0</c:v>
                </c:pt>
                <c:pt idx="4">
                  <c:v>82.0</c:v>
                </c:pt>
                <c:pt idx="5">
                  <c:v>69.0</c:v>
                </c:pt>
                <c:pt idx="7">
                  <c:v>97.0</c:v>
                </c:pt>
                <c:pt idx="8">
                  <c:v>137.0</c:v>
                </c:pt>
                <c:pt idx="10">
                  <c:v>397.0</c:v>
                </c:pt>
              </c:numCache>
            </c:numRef>
          </c:val>
          <c:smooth val="0"/>
        </c:ser>
        <c:ser>
          <c:idx val="7"/>
          <c:order val="7"/>
          <c:tx>
            <c:strRef>
              <c:f>'Ref Data'!$G$1</c:f>
              <c:strCache>
                <c:ptCount val="1"/>
                <c:pt idx="0">
                  <c:v>Max</c:v>
                </c:pt>
              </c:strCache>
            </c:strRef>
          </c:tx>
          <c:spPr>
            <a:ln w="12700">
              <a:solidFill>
                <a:srgbClr val="969696"/>
              </a:solidFill>
              <a:prstDash val="sysDash"/>
            </a:ln>
          </c:spPr>
          <c:marker>
            <c:symbol val="none"/>
          </c:marker>
          <c:val>
            <c:numRef>
              <c:f>'Ref Data'!$G$2:$G$26</c:f>
              <c:numCache>
                <c:formatCode>0</c:formatCode>
                <c:ptCount val="25"/>
                <c:pt idx="0">
                  <c:v>350.0</c:v>
                </c:pt>
                <c:pt idx="1">
                  <c:v>350.0</c:v>
                </c:pt>
                <c:pt idx="2">
                  <c:v>350.0</c:v>
                </c:pt>
                <c:pt idx="3">
                  <c:v>350.0</c:v>
                </c:pt>
                <c:pt idx="4">
                  <c:v>350.0</c:v>
                </c:pt>
                <c:pt idx="5">
                  <c:v>350.0</c:v>
                </c:pt>
                <c:pt idx="6">
                  <c:v>350.0</c:v>
                </c:pt>
                <c:pt idx="7">
                  <c:v>350.0</c:v>
                </c:pt>
                <c:pt idx="8">
                  <c:v>350.0</c:v>
                </c:pt>
                <c:pt idx="9">
                  <c:v>350.0</c:v>
                </c:pt>
                <c:pt idx="10">
                  <c:v>350.0</c:v>
                </c:pt>
                <c:pt idx="11">
                  <c:v>350.0</c:v>
                </c:pt>
                <c:pt idx="12">
                  <c:v>350.0</c:v>
                </c:pt>
                <c:pt idx="13">
                  <c:v>350.0</c:v>
                </c:pt>
                <c:pt idx="14">
                  <c:v>350.0</c:v>
                </c:pt>
                <c:pt idx="15">
                  <c:v>350.0</c:v>
                </c:pt>
                <c:pt idx="16">
                  <c:v>350.0</c:v>
                </c:pt>
                <c:pt idx="17">
                  <c:v>350.0</c:v>
                </c:pt>
                <c:pt idx="18">
                  <c:v>350.0</c:v>
                </c:pt>
                <c:pt idx="19">
                  <c:v>350.0</c:v>
                </c:pt>
                <c:pt idx="20">
                  <c:v>350.0</c:v>
                </c:pt>
                <c:pt idx="21">
                  <c:v>350.0</c:v>
                </c:pt>
                <c:pt idx="22">
                  <c:v>350.0</c:v>
                </c:pt>
                <c:pt idx="23">
                  <c:v>350.0</c:v>
                </c:pt>
                <c:pt idx="24">
                  <c:v>350.0</c:v>
                </c:pt>
              </c:numCache>
            </c:numRef>
          </c:val>
          <c:smooth val="0"/>
        </c:ser>
        <c:ser>
          <c:idx val="8"/>
          <c:order val="8"/>
          <c:tx>
            <c:v>Injecties</c:v>
          </c:tx>
          <c:marker>
            <c:symbol val="triangle"/>
            <c:size val="15"/>
            <c:spPr>
              <a:solidFill>
                <a:srgbClr val="FF0000"/>
              </a:solidFill>
              <a:ln>
                <a:noFill/>
              </a:ln>
            </c:spPr>
          </c:marker>
          <c:val>
            <c:numRef>
              <c:f>Data!$I$2:$I$26</c:f>
              <c:numCache>
                <c:formatCode>General</c:formatCode>
                <c:ptCount val="25"/>
                <c:pt idx="0">
                  <c:v>0.0</c:v>
                </c:pt>
                <c:pt idx="11">
                  <c:v>0.0</c:v>
                </c:pt>
              </c:numCache>
            </c:numRef>
          </c:val>
          <c:smooth val="0"/>
        </c:ser>
        <c:dLbls>
          <c:showLegendKey val="0"/>
          <c:showVal val="0"/>
          <c:showCatName val="0"/>
          <c:showSerName val="0"/>
          <c:showPercent val="0"/>
          <c:showBubbleSize val="0"/>
        </c:dLbls>
        <c:marker val="1"/>
        <c:smooth val="0"/>
        <c:axId val="2100005896"/>
        <c:axId val="2099754472"/>
      </c:lineChart>
      <c:catAx>
        <c:axId val="2100005896"/>
        <c:scaling>
          <c:orientation val="minMax"/>
        </c:scaling>
        <c:delete val="0"/>
        <c:axPos val="b"/>
        <c:title>
          <c:tx>
            <c:rich>
              <a:bodyPr/>
              <a:lstStyle/>
              <a:p>
                <a:pPr>
                  <a:defRPr sz="1125" b="1" i="0" u="none" strike="noStrike" baseline="0">
                    <a:solidFill>
                      <a:srgbClr val="000000"/>
                    </a:solidFill>
                    <a:latin typeface="Geneva"/>
                    <a:ea typeface="Geneva"/>
                    <a:cs typeface="Geneva"/>
                  </a:defRPr>
                </a:pPr>
                <a:r>
                  <a:rPr lang="en-US"/>
                  <a:t>Uren na insuline-injectie</a:t>
                </a:r>
              </a:p>
            </c:rich>
          </c:tx>
          <c:layout>
            <c:manualLayout>
              <c:xMode val="edge"/>
              <c:yMode val="edge"/>
              <c:x val="0.355987356864304"/>
              <c:y val="0.90833392984967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1125" b="0" i="0" u="none" strike="noStrike" baseline="0">
                <a:solidFill>
                  <a:srgbClr val="000000"/>
                </a:solidFill>
                <a:latin typeface="Geneva"/>
                <a:ea typeface="Geneva"/>
                <a:cs typeface="Geneva"/>
              </a:defRPr>
            </a:pPr>
            <a:endParaRPr lang="en-US"/>
          </a:p>
        </c:txPr>
        <c:crossAx val="2099754472"/>
        <c:crosses val="autoZero"/>
        <c:auto val="1"/>
        <c:lblAlgn val="ctr"/>
        <c:lblOffset val="100"/>
        <c:tickLblSkip val="2"/>
        <c:tickMarkSkip val="1"/>
        <c:noMultiLvlLbl val="0"/>
      </c:catAx>
      <c:valAx>
        <c:axId val="2099754472"/>
        <c:scaling>
          <c:orientation val="minMax"/>
        </c:scaling>
        <c:delete val="0"/>
        <c:axPos val="l"/>
        <c:title>
          <c:tx>
            <c:rich>
              <a:bodyPr/>
              <a:lstStyle/>
              <a:p>
                <a:pPr>
                  <a:defRPr sz="1125" b="1" i="0" u="none" strike="noStrike" baseline="0">
                    <a:solidFill>
                      <a:srgbClr val="000000"/>
                    </a:solidFill>
                    <a:latin typeface="Geneva"/>
                    <a:ea typeface="Geneva"/>
                    <a:cs typeface="Geneva"/>
                  </a:defRPr>
                </a:pPr>
                <a:r>
                  <a:rPr lang="en-US"/>
                  <a:t>Glucose (mg/dL)</a:t>
                </a:r>
              </a:p>
            </c:rich>
          </c:tx>
          <c:layout>
            <c:manualLayout>
              <c:xMode val="edge"/>
              <c:yMode val="edge"/>
              <c:x val="0.022653692342085"/>
              <c:y val="0.33888904795991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Geneva"/>
                <a:ea typeface="Geneva"/>
                <a:cs typeface="Geneva"/>
              </a:defRPr>
            </a:pPr>
            <a:endParaRPr lang="en-US"/>
          </a:p>
        </c:txPr>
        <c:crossAx val="2100005896"/>
        <c:crosses val="autoZero"/>
        <c:crossBetween val="midCat"/>
        <c:majorUnit val="50.0"/>
        <c:minorUnit val="20.0"/>
      </c:valAx>
      <c:spPr>
        <a:solidFill>
          <a:schemeClr val="bg1">
            <a:lumMod val="95000"/>
          </a:schemeClr>
        </a:solidFill>
        <a:ln w="12700">
          <a:noFill/>
          <a:prstDash val="solid"/>
        </a:ln>
      </c:spPr>
    </c:plotArea>
    <c:legend>
      <c:legendPos val="r"/>
      <c:layout>
        <c:manualLayout>
          <c:xMode val="edge"/>
          <c:yMode val="edge"/>
          <c:wMode val="edge"/>
          <c:hMode val="edge"/>
          <c:x val="0.844661069574505"/>
          <c:y val="0.286111309949893"/>
          <c:w val="0.974359770486103"/>
          <c:h val="0.711680207587688"/>
        </c:manualLayout>
      </c:layout>
      <c:overlay val="0"/>
      <c:spPr>
        <a:solidFill>
          <a:srgbClr val="FFFFFF"/>
        </a:solidFill>
        <a:ln w="3175">
          <a:solidFill>
            <a:srgbClr val="000000"/>
          </a:solidFill>
          <a:prstDash val="solid"/>
        </a:ln>
      </c:spPr>
      <c:txPr>
        <a:bodyPr/>
        <a:lstStyle/>
        <a:p>
          <a:pPr>
            <a:defRPr sz="1035" b="0" i="0" u="none" strike="noStrike" baseline="0">
              <a:solidFill>
                <a:srgbClr val="000000"/>
              </a:solidFill>
              <a:latin typeface="Geneva"/>
              <a:ea typeface="Geneva"/>
              <a:cs typeface="Geneva"/>
            </a:defRPr>
          </a:pPr>
          <a:endParaRPr lang="en-US"/>
        </a:p>
      </c:txPr>
    </c:legend>
    <c:plotVisOnly val="1"/>
    <c:dispBlanksAs val="span"/>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Geneva"/>
          <a:ea typeface="Geneva"/>
          <a:cs typeface="Geneva"/>
        </a:defRPr>
      </a:pPr>
      <a:endParaRPr lang="en-US"/>
    </a:p>
  </c:txPr>
  <c:printSettings>
    <c:headerFooter/>
    <c:pageMargins b="1.0" l="0.75" r="0.75" t="1.0" header="0.5" footer="0.5"/>
    <c:pageSetup paperSize="0" orientation="landscape" horizontalDpi="-4" verticalDpi="-4"/>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12700</xdr:colOff>
      <xdr:row>14</xdr:row>
      <xdr:rowOff>63500</xdr:rowOff>
    </xdr:from>
    <xdr:to>
      <xdr:col>8</xdr:col>
      <xdr:colOff>1079500</xdr:colOff>
      <xdr:row>51</xdr:row>
      <xdr:rowOff>12700</xdr:rowOff>
    </xdr:to>
    <xdr:graphicFrame macro="">
      <xdr:nvGraphicFramePr>
        <xdr:cNvPr id="213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dimension ref="A1:I31"/>
  <sheetViews>
    <sheetView showGridLines="0" tabSelected="1" workbookViewId="0">
      <selection activeCell="C2" sqref="C2:D2"/>
    </sheetView>
  </sheetViews>
  <sheetFormatPr baseColWidth="10" defaultColWidth="8.83203125" defaultRowHeight="12" x14ac:dyDescent="0"/>
  <cols>
    <col min="2" max="2" width="27.83203125" customWidth="1"/>
    <col min="3" max="3" width="8.83203125" customWidth="1"/>
    <col min="4" max="4" width="16.5" customWidth="1"/>
    <col min="5" max="5" width="10.1640625" customWidth="1"/>
    <col min="6" max="6" width="7.83203125" customWidth="1"/>
    <col min="7" max="7" width="9.33203125" customWidth="1"/>
    <col min="8" max="8" width="10.5" customWidth="1"/>
  </cols>
  <sheetData>
    <row r="1" spans="1:9" ht="24">
      <c r="A1" s="64" t="s">
        <v>2</v>
      </c>
      <c r="B1" s="64"/>
      <c r="C1" s="69" t="s">
        <v>44</v>
      </c>
      <c r="D1" s="70"/>
      <c r="E1" s="1"/>
      <c r="F1" s="45" t="s">
        <v>8</v>
      </c>
      <c r="G1" s="46" t="s">
        <v>9</v>
      </c>
      <c r="H1" s="47" t="s">
        <v>0</v>
      </c>
      <c r="I1" s="47" t="s">
        <v>10</v>
      </c>
    </row>
    <row r="2" spans="1:9">
      <c r="A2" s="64" t="s">
        <v>3</v>
      </c>
      <c r="B2" s="64"/>
      <c r="C2" s="71" t="s">
        <v>19</v>
      </c>
      <c r="D2" s="70"/>
      <c r="E2" s="1"/>
      <c r="F2" s="44">
        <v>0</v>
      </c>
      <c r="G2" s="32">
        <v>0.3125</v>
      </c>
      <c r="H2" s="26">
        <f>C6</f>
        <v>399</v>
      </c>
      <c r="I2" s="26" t="s">
        <v>21</v>
      </c>
    </row>
    <row r="3" spans="1:9">
      <c r="A3" s="64" t="s">
        <v>4</v>
      </c>
      <c r="B3" s="64"/>
      <c r="C3" s="48" t="s">
        <v>26</v>
      </c>
      <c r="D3" s="33"/>
      <c r="E3" s="2"/>
      <c r="F3" s="44">
        <v>1</v>
      </c>
      <c r="G3" s="32">
        <v>0.35416666666666669</v>
      </c>
      <c r="H3" s="26">
        <v>220</v>
      </c>
      <c r="I3" s="26"/>
    </row>
    <row r="4" spans="1:9">
      <c r="A4" s="64" t="s">
        <v>5</v>
      </c>
      <c r="B4" s="64"/>
      <c r="C4" s="38">
        <v>39696</v>
      </c>
      <c r="D4" s="28"/>
      <c r="E4" s="1"/>
      <c r="F4" s="44">
        <v>2</v>
      </c>
      <c r="G4" s="32"/>
      <c r="H4" s="26"/>
      <c r="I4" s="26"/>
    </row>
    <row r="5" spans="1:9">
      <c r="A5" s="64" t="s">
        <v>6</v>
      </c>
      <c r="B5" s="64"/>
      <c r="C5" s="36">
        <v>6</v>
      </c>
      <c r="D5" s="3" t="s">
        <v>20</v>
      </c>
      <c r="E5" s="4"/>
      <c r="F5" s="44">
        <v>3</v>
      </c>
      <c r="G5" s="32">
        <v>0.4375</v>
      </c>
      <c r="H5" s="26">
        <v>88</v>
      </c>
      <c r="I5" s="26"/>
    </row>
    <row r="6" spans="1:9">
      <c r="A6" s="64" t="s">
        <v>28</v>
      </c>
      <c r="B6" s="64"/>
      <c r="C6" s="29">
        <v>399</v>
      </c>
      <c r="D6" s="58" t="s">
        <v>42</v>
      </c>
      <c r="E6" s="4"/>
      <c r="F6" s="44">
        <v>4</v>
      </c>
      <c r="G6" s="32">
        <v>0.47916666666666669</v>
      </c>
      <c r="H6" s="26">
        <v>82</v>
      </c>
      <c r="I6" s="26"/>
    </row>
    <row r="7" spans="1:9">
      <c r="A7" s="64" t="s">
        <v>30</v>
      </c>
      <c r="B7" s="64"/>
      <c r="C7" s="49" t="s">
        <v>29</v>
      </c>
      <c r="D7" s="31" t="str">
        <f>IF(AND(C3="cat",OR(C7="once daily",C7="both")),"     once daily only for dogs!","")</f>
        <v/>
      </c>
      <c r="E7" s="1"/>
      <c r="F7" s="44">
        <v>5</v>
      </c>
      <c r="G7" s="32">
        <v>0.52083333333333337</v>
      </c>
      <c r="H7" s="26">
        <v>69</v>
      </c>
      <c r="I7" s="26"/>
    </row>
    <row r="8" spans="1:9">
      <c r="A8" s="64" t="s">
        <v>31</v>
      </c>
      <c r="B8" s="64"/>
      <c r="C8" s="54">
        <v>0.5</v>
      </c>
      <c r="D8" s="41"/>
      <c r="E8" s="1"/>
      <c r="F8" s="44">
        <v>6</v>
      </c>
      <c r="G8" s="32"/>
      <c r="H8" s="26"/>
      <c r="I8" s="26"/>
    </row>
    <row r="9" spans="1:9">
      <c r="A9" s="40" t="str">
        <f>IF(AND(H2&gt;0,OR(C6=0,C5=0,C3="")),"Incomplete data (species, bw, initial dose)!","")</f>
        <v/>
      </c>
      <c r="B9" s="41"/>
      <c r="C9" s="41"/>
      <c r="D9" s="34"/>
      <c r="E9" s="1"/>
      <c r="F9" s="44">
        <v>7</v>
      </c>
      <c r="G9" s="32">
        <v>0.60416666666666663</v>
      </c>
      <c r="H9" s="26">
        <v>97</v>
      </c>
      <c r="I9" s="26"/>
    </row>
    <row r="10" spans="1:9">
      <c r="A10" s="42" t="str">
        <f>IF(C6&gt;0,IF(C5&gt;0,IF(C3&lt;&gt;"","","Please specify animal species!"),"Please specify body weight!"),"")</f>
        <v/>
      </c>
      <c r="B10" s="34"/>
      <c r="C10" s="34"/>
      <c r="D10" s="1"/>
      <c r="E10" s="1"/>
      <c r="F10" s="44">
        <v>8</v>
      </c>
      <c r="G10" s="32">
        <v>0.64583333333333337</v>
      </c>
      <c r="H10" s="27">
        <v>137</v>
      </c>
      <c r="I10" s="26"/>
    </row>
    <row r="11" spans="1:9">
      <c r="A11" s="3"/>
      <c r="B11" s="3"/>
      <c r="C11" s="1"/>
      <c r="E11" s="4"/>
      <c r="F11" s="44">
        <v>9</v>
      </c>
      <c r="G11" s="32"/>
      <c r="H11" s="26"/>
      <c r="I11" s="26"/>
    </row>
    <row r="12" spans="1:9">
      <c r="A12" s="63" t="s">
        <v>7</v>
      </c>
      <c r="B12" s="63"/>
      <c r="C12" s="37">
        <f>INT(IF(C3="kat",IF(C6&lt;360,IF((0.25*INT(C5))&lt;1,1,0.25*INT(C5)),0.5*INT(C5)),IF(C3="hond",IF(INT(C5)&lt;=10,INT(C5)+1,IF(INT(C5)&lt;=12,INT(C5)*1+2,IF(INT(C5)&lt;=20,INT(C5)*1+3,IF(INT(C5)&gt;20,INT(C5)*1+4)))),0)))</f>
        <v>7</v>
      </c>
      <c r="D12" t="str">
        <f>IF(C3="hond","IU/injectie sid","IU/injectie bid")</f>
        <v>IU/injectie sid</v>
      </c>
      <c r="E12" s="1"/>
      <c r="F12" s="44">
        <v>10</v>
      </c>
      <c r="G12" s="32">
        <v>0.75</v>
      </c>
      <c r="H12" s="26">
        <v>397</v>
      </c>
      <c r="I12" s="26"/>
    </row>
    <row r="13" spans="1:9" ht="12" customHeight="1">
      <c r="A13" s="65"/>
      <c r="B13" s="66"/>
      <c r="C13" s="35">
        <f>IF(AND(C3="hond",C7="bid"),INT(INT(C5)*C8),"")</f>
        <v>3</v>
      </c>
      <c r="D13" t="str">
        <f>IF(C3="hond","IU/injectie bid","")</f>
        <v>IU/injectie bid</v>
      </c>
      <c r="E13" s="1"/>
      <c r="F13" s="44">
        <v>11</v>
      </c>
      <c r="G13" s="25"/>
      <c r="H13" s="27"/>
      <c r="I13" s="26" t="s">
        <v>1</v>
      </c>
    </row>
    <row r="14" spans="1:9">
      <c r="A14" s="52"/>
      <c r="B14" s="52"/>
      <c r="C14" s="52"/>
      <c r="D14" s="52"/>
      <c r="E14" s="1"/>
      <c r="F14" s="44">
        <v>12</v>
      </c>
      <c r="G14" s="32"/>
      <c r="H14" s="26"/>
      <c r="I14" s="26"/>
    </row>
    <row r="15" spans="1:9">
      <c r="A15" s="52"/>
      <c r="B15" s="52"/>
      <c r="C15" s="52"/>
      <c r="D15" s="52"/>
      <c r="E15" s="1"/>
      <c r="F15" s="44">
        <v>13</v>
      </c>
      <c r="G15" s="25"/>
      <c r="H15" s="26"/>
      <c r="I15" s="26"/>
    </row>
    <row r="16" spans="1:9">
      <c r="A16" s="43"/>
      <c r="B16" s="43"/>
      <c r="C16" s="43"/>
      <c r="D16" s="43"/>
      <c r="E16" s="1"/>
      <c r="F16" s="44">
        <v>14</v>
      </c>
      <c r="G16" s="32"/>
      <c r="H16" s="27"/>
      <c r="I16" s="26"/>
    </row>
    <row r="17" spans="1:9">
      <c r="A17" s="43"/>
      <c r="B17" s="43"/>
      <c r="C17" s="43"/>
      <c r="D17" s="43"/>
      <c r="E17" s="1"/>
      <c r="F17" s="44">
        <v>15</v>
      </c>
      <c r="G17" s="25"/>
      <c r="H17" s="26"/>
      <c r="I17" s="26"/>
    </row>
    <row r="18" spans="1:9">
      <c r="A18" s="1"/>
      <c r="B18" s="1"/>
      <c r="C18" s="1"/>
      <c r="D18" s="6"/>
      <c r="E18" s="1"/>
      <c r="F18" s="44">
        <v>16</v>
      </c>
      <c r="G18" s="32"/>
      <c r="H18" s="26"/>
      <c r="I18" s="26"/>
    </row>
    <row r="19" spans="1:9">
      <c r="A19" s="59" t="s">
        <v>23</v>
      </c>
      <c r="B19" s="60"/>
      <c r="C19" s="60"/>
      <c r="D19" s="61"/>
      <c r="E19" s="1"/>
      <c r="F19" s="44">
        <v>17</v>
      </c>
      <c r="G19" s="25"/>
      <c r="H19" s="26"/>
      <c r="I19" s="26"/>
    </row>
    <row r="20" spans="1:9">
      <c r="A20" s="30">
        <v>20</v>
      </c>
      <c r="B20" s="53" t="s">
        <v>27</v>
      </c>
      <c r="C20" s="7">
        <f>A20*18</f>
        <v>360</v>
      </c>
      <c r="D20" s="53" t="s">
        <v>24</v>
      </c>
      <c r="E20" s="1"/>
      <c r="F20" s="44">
        <v>18</v>
      </c>
      <c r="G20" s="25"/>
      <c r="H20" s="26"/>
      <c r="I20" s="26"/>
    </row>
    <row r="21" spans="1:9">
      <c r="A21" s="50" t="s">
        <v>32</v>
      </c>
      <c r="B21" s="50"/>
      <c r="C21" s="50"/>
      <c r="D21" s="50"/>
      <c r="E21" s="1"/>
      <c r="F21" s="44">
        <v>19</v>
      </c>
      <c r="G21" s="25"/>
      <c r="H21" s="26"/>
      <c r="I21" s="26"/>
    </row>
    <row r="22" spans="1:9">
      <c r="A22" s="39" t="str">
        <f>IF(AND(H2=0,OR(H3&gt;0,H4&gt;0,H5&gt;0,H6&gt;0,H7&gt;0,H8&gt;0,H9&gt;0,H10&gt;0,H11&gt;0,H12&gt;0,H13&gt;0,H14&gt;0,H15&gt;0,H16&gt;0,H17&gt;0,H18&gt;0,H19&gt;0,H20&gt;0,H21&gt;0,H22&gt;0,H23&gt;0,H24&gt;0,H25&gt;0,H26&gt;0,)),"Geen T0 meting ingevuld!","")</f>
        <v/>
      </c>
      <c r="B22" s="39"/>
      <c r="C22" s="39"/>
      <c r="D22" s="39"/>
      <c r="E22" s="51"/>
      <c r="F22" s="44">
        <v>20</v>
      </c>
      <c r="G22" s="25"/>
      <c r="H22" s="26"/>
      <c r="I22" s="26"/>
    </row>
    <row r="23" spans="1:9">
      <c r="A23" s="1"/>
      <c r="B23" s="1"/>
      <c r="C23" s="1"/>
      <c r="D23" s="1"/>
      <c r="E23" s="1"/>
      <c r="F23" s="44">
        <v>21</v>
      </c>
      <c r="G23" s="25"/>
      <c r="H23" s="26"/>
      <c r="I23" s="26"/>
    </row>
    <row r="24" spans="1:9">
      <c r="A24" s="1"/>
      <c r="B24" s="1"/>
      <c r="C24" s="1"/>
      <c r="D24" s="1"/>
      <c r="E24" s="1"/>
      <c r="F24" s="44">
        <v>22</v>
      </c>
      <c r="G24" s="25"/>
      <c r="H24" s="26"/>
      <c r="I24" s="26"/>
    </row>
    <row r="25" spans="1:9">
      <c r="A25" s="8"/>
      <c r="B25" s="8"/>
      <c r="C25" s="8"/>
      <c r="D25" s="8"/>
      <c r="E25" s="8"/>
      <c r="F25" s="44">
        <v>23</v>
      </c>
      <c r="G25" s="25"/>
      <c r="H25" s="26"/>
      <c r="I25" s="26"/>
    </row>
    <row r="26" spans="1:9">
      <c r="A26" s="8"/>
      <c r="B26" s="8"/>
      <c r="C26" s="8"/>
      <c r="D26" s="8"/>
      <c r="E26" s="8"/>
      <c r="F26" s="44">
        <v>24</v>
      </c>
      <c r="G26" s="25"/>
      <c r="H26" s="26"/>
      <c r="I26" s="26"/>
    </row>
    <row r="30" spans="1:9">
      <c r="A30" s="62" t="s">
        <v>41</v>
      </c>
    </row>
    <row r="31" spans="1:9" ht="93" customHeight="1">
      <c r="A31" s="67" t="s">
        <v>43</v>
      </c>
      <c r="B31" s="68"/>
      <c r="C31" s="68"/>
      <c r="D31" s="68"/>
      <c r="E31" s="68"/>
      <c r="F31" s="68"/>
      <c r="G31" s="68"/>
      <c r="H31" s="68"/>
      <c r="I31" s="68"/>
    </row>
  </sheetData>
  <mergeCells count="13">
    <mergeCell ref="A1:B1"/>
    <mergeCell ref="C1:D1"/>
    <mergeCell ref="A2:B2"/>
    <mergeCell ref="C2:D2"/>
    <mergeCell ref="A12:B12"/>
    <mergeCell ref="A3:B3"/>
    <mergeCell ref="A4:B4"/>
    <mergeCell ref="A13:B13"/>
    <mergeCell ref="A31:I31"/>
    <mergeCell ref="A8:B8"/>
    <mergeCell ref="A5:B5"/>
    <mergeCell ref="A7:B7"/>
    <mergeCell ref="A6:B6"/>
  </mergeCells>
  <phoneticPr fontId="7" type="noConversion"/>
  <dataValidations count="6">
    <dataValidation type="list" allowBlank="1" showInputMessage="1" showErrorMessage="1" sqref="E3">
      <formula1>"Cat, Dog"</formula1>
    </dataValidation>
    <dataValidation type="list" allowBlank="1" showInputMessage="1" showErrorMessage="1" errorTitle="Falsche Dateneingabe" error="Bitte nur Hund oder Katze selektieren. Keine direkte Dateneingabe vornehmen." sqref="D3">
      <formula1>"Katze, Hund"</formula1>
    </dataValidation>
    <dataValidation type="list" showInputMessage="1" showErrorMessage="1" errorTitle="Foute ingave" sqref="C7">
      <formula1>"sid,bid"</formula1>
    </dataValidation>
    <dataValidation allowBlank="1" showInputMessage="1" showErrorMessage="1" errorTitle="Falsche Dateneingabe" error="Bitte nur Hund oder Katze selektieren. Keine direkte Dateneingabe vornehmen." sqref="D7"/>
    <dataValidation type="list" showInputMessage="1" showErrorMessage="1" errorTitle="Foute ingave" error="Enkel hond of kat beschikbaar." sqref="C3">
      <formula1>"kat,hond"</formula1>
    </dataValidation>
    <dataValidation type="decimal" allowBlank="1" showErrorMessage="1" errorTitle="Foute ingave" sqref="C8">
      <formula1>0.25</formula1>
      <formula2>0.7</formula2>
    </dataValidation>
  </dataValidations>
  <pageMargins left="0.75" right="0.75" top="1" bottom="1" header="0.5" footer="0.5"/>
  <pageSetup paperSize="9" orientation="portrait"/>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J65"/>
  <sheetViews>
    <sheetView showGridLines="0" workbookViewId="0">
      <selection activeCell="K56" sqref="K56"/>
    </sheetView>
  </sheetViews>
  <sheetFormatPr baseColWidth="10" defaultColWidth="8.83203125" defaultRowHeight="12" x14ac:dyDescent="0"/>
  <cols>
    <col min="1" max="1" width="3.33203125" style="9" customWidth="1"/>
    <col min="2" max="2" width="27.6640625" style="9" bestFit="1" customWidth="1"/>
    <col min="3" max="4" width="9.1640625" style="9" customWidth="1"/>
    <col min="5" max="5" width="8.5" style="9" customWidth="1"/>
    <col min="6" max="6" width="4.83203125" style="9" customWidth="1"/>
    <col min="7" max="7" width="15.33203125" style="10" customWidth="1"/>
    <col min="8" max="8" width="17" style="9" customWidth="1"/>
    <col min="9" max="9" width="15.6640625" style="9" customWidth="1"/>
    <col min="10" max="10" width="2.5" style="9" customWidth="1"/>
  </cols>
  <sheetData>
    <row r="1" spans="1:10" ht="18">
      <c r="A1" s="5"/>
      <c r="B1" s="72" t="s">
        <v>25</v>
      </c>
      <c r="C1" s="73"/>
      <c r="D1" s="73"/>
      <c r="E1" s="73"/>
      <c r="F1" s="73"/>
      <c r="G1" s="73"/>
      <c r="H1" s="73"/>
      <c r="I1" s="73"/>
      <c r="J1" s="73"/>
    </row>
    <row r="2" spans="1:10">
      <c r="A2" s="5"/>
      <c r="B2" s="34"/>
      <c r="C2" s="34"/>
      <c r="D2" s="34"/>
      <c r="E2" s="34"/>
      <c r="F2" s="34"/>
      <c r="G2" s="34"/>
      <c r="H2" s="34"/>
      <c r="I2" s="5"/>
      <c r="J2" s="5"/>
    </row>
    <row r="3" spans="1:10">
      <c r="A3" s="5"/>
      <c r="B3" s="5"/>
      <c r="C3" s="5"/>
      <c r="D3" s="5"/>
      <c r="E3" s="5"/>
      <c r="F3" s="5"/>
      <c r="G3" s="16"/>
      <c r="H3" s="5"/>
      <c r="I3" s="5"/>
      <c r="J3" s="5"/>
    </row>
    <row r="4" spans="1:10">
      <c r="A4" s="5"/>
      <c r="B4" s="5"/>
      <c r="C4" s="5"/>
      <c r="D4" s="5"/>
      <c r="E4" s="5"/>
      <c r="F4" s="5"/>
      <c r="G4" s="16"/>
      <c r="H4" s="5"/>
      <c r="I4" s="5"/>
      <c r="J4" s="5"/>
    </row>
    <row r="5" spans="1:10" ht="13" thickBot="1">
      <c r="A5" s="5"/>
      <c r="B5" s="74" t="s">
        <v>11</v>
      </c>
      <c r="C5" s="74"/>
      <c r="D5" s="74"/>
      <c r="E5" s="74"/>
      <c r="F5" s="5"/>
      <c r="G5" s="16"/>
      <c r="H5" s="5"/>
      <c r="I5" s="5"/>
      <c r="J5" s="5"/>
    </row>
    <row r="6" spans="1:10">
      <c r="A6" s="5"/>
      <c r="B6" s="75"/>
      <c r="C6" s="76"/>
      <c r="D6" s="76"/>
      <c r="E6" s="77"/>
      <c r="F6" s="20"/>
      <c r="G6" s="21" t="s">
        <v>12</v>
      </c>
      <c r="H6" s="11" t="str">
        <f>IF(Data!C1&lt;&gt;"",Data!C1,"onbekend")</f>
        <v>Nagels</v>
      </c>
      <c r="I6" s="12"/>
      <c r="J6" s="12"/>
    </row>
    <row r="7" spans="1:10">
      <c r="A7" s="5"/>
      <c r="B7" s="78"/>
      <c r="C7" s="79"/>
      <c r="D7" s="79"/>
      <c r="E7" s="80"/>
      <c r="F7" s="20"/>
      <c r="G7" s="21" t="s">
        <v>13</v>
      </c>
      <c r="H7" s="11" t="str">
        <f>IF(Data!C3&lt;&gt;"",Data!C3,"ontbrekende data")</f>
        <v>hond</v>
      </c>
      <c r="I7" s="12"/>
      <c r="J7" s="12"/>
    </row>
    <row r="8" spans="1:10">
      <c r="A8" s="5"/>
      <c r="B8" s="78"/>
      <c r="C8" s="79"/>
      <c r="D8" s="79"/>
      <c r="E8" s="80"/>
      <c r="F8" s="20"/>
      <c r="G8" s="21" t="s">
        <v>14</v>
      </c>
      <c r="H8" s="13">
        <f>IF(Data!C4&lt;&gt;"",Data!C4,"onbekend")</f>
        <v>39696</v>
      </c>
      <c r="I8" s="14"/>
      <c r="J8" s="14"/>
    </row>
    <row r="9" spans="1:10">
      <c r="A9" s="5"/>
      <c r="B9" s="78"/>
      <c r="C9" s="79"/>
      <c r="D9" s="79"/>
      <c r="E9" s="80"/>
      <c r="F9" s="20"/>
      <c r="G9" s="5"/>
      <c r="H9" s="15"/>
      <c r="I9" s="16"/>
      <c r="J9" s="16"/>
    </row>
    <row r="10" spans="1:10">
      <c r="A10" s="5"/>
      <c r="B10" s="78"/>
      <c r="C10" s="79"/>
      <c r="D10" s="79"/>
      <c r="E10" s="80"/>
      <c r="F10" s="20"/>
      <c r="G10" s="21" t="s">
        <v>15</v>
      </c>
      <c r="H10" s="11" t="str">
        <f>IF(Data!C2&lt;&gt;"",Data!C2,"onbekend")</f>
        <v>Mikky</v>
      </c>
      <c r="I10" s="12"/>
      <c r="J10" s="12"/>
    </row>
    <row r="11" spans="1:10">
      <c r="A11" s="5"/>
      <c r="B11" s="78"/>
      <c r="C11" s="79"/>
      <c r="D11" s="79"/>
      <c r="E11" s="80"/>
      <c r="F11" s="20"/>
      <c r="G11" s="21" t="s">
        <v>16</v>
      </c>
      <c r="H11" s="17">
        <f>IF(Data!C5&gt;0,Data!C5,"ontbrekende data")</f>
        <v>6</v>
      </c>
      <c r="I11" s="18" t="s">
        <v>22</v>
      </c>
      <c r="J11" s="23"/>
    </row>
    <row r="12" spans="1:10">
      <c r="A12" s="5"/>
      <c r="B12" s="78"/>
      <c r="C12" s="79"/>
      <c r="D12" s="79"/>
      <c r="E12" s="80"/>
      <c r="F12" s="20"/>
      <c r="G12" s="21" t="s">
        <v>17</v>
      </c>
      <c r="H12" s="22">
        <f>IF(AND(Data!C3="hond",Data!C7="bid"),Data!C13,Data!C12)</f>
        <v>3</v>
      </c>
      <c r="I12" s="19" t="str">
        <f>IF(AND(Data!C3="hond",OR(Data!C7="sid",Data!C7="both",Data!C7="")),"I.U. sid","I.U. bid")</f>
        <v>I.U. bid</v>
      </c>
      <c r="J12" s="23"/>
    </row>
    <row r="13" spans="1:10" ht="13" thickBot="1">
      <c r="A13" s="5"/>
      <c r="B13" s="81"/>
      <c r="C13" s="82"/>
      <c r="D13" s="82"/>
      <c r="E13" s="83"/>
      <c r="F13" s="20"/>
      <c r="G13" s="5"/>
      <c r="H13" s="22" t="str">
        <f>IF(AND(Data!C3="dog",OR(Data!C7="both",Data!C7=""),Data!C13&gt;0),Data!C13,"")</f>
        <v/>
      </c>
      <c r="I13" s="19" t="str">
        <f>IF(AND(Data!C3="dog",OR(Data!C7="both",Data!C7=""),Data!C13&gt;0),"I.U.  twice daily","")</f>
        <v/>
      </c>
      <c r="J13" s="16"/>
    </row>
    <row r="14" spans="1:10">
      <c r="A14" s="5"/>
      <c r="B14" s="20"/>
      <c r="C14" s="20"/>
      <c r="D14" s="20"/>
      <c r="E14" s="20"/>
      <c r="F14" s="5"/>
      <c r="G14" s="16"/>
      <c r="H14" s="5"/>
      <c r="I14" s="5"/>
      <c r="J14" s="5"/>
    </row>
    <row r="15" spans="1:10">
      <c r="A15" s="5"/>
      <c r="B15" s="5"/>
      <c r="C15" s="5"/>
      <c r="D15" s="5"/>
      <c r="E15" s="5"/>
      <c r="F15" s="5"/>
      <c r="G15" s="16"/>
      <c r="H15" s="5"/>
      <c r="I15" s="5"/>
      <c r="J15" s="5"/>
    </row>
    <row r="16" spans="1:10">
      <c r="A16" s="5"/>
      <c r="B16" s="5"/>
      <c r="C16" s="5"/>
      <c r="D16" s="5"/>
      <c r="E16" s="5"/>
      <c r="F16" s="5"/>
      <c r="G16" s="16"/>
      <c r="H16" s="5"/>
      <c r="I16" s="5"/>
      <c r="J16" s="5"/>
    </row>
    <row r="17" spans="1:10">
      <c r="A17" s="5"/>
      <c r="B17" s="5"/>
      <c r="C17" s="5"/>
      <c r="D17" s="5"/>
      <c r="E17" s="5"/>
      <c r="F17" s="5"/>
      <c r="G17" s="16"/>
      <c r="H17" s="5"/>
      <c r="I17" s="5"/>
      <c r="J17" s="5"/>
    </row>
    <row r="18" spans="1:10">
      <c r="A18" s="5"/>
      <c r="B18" s="5"/>
      <c r="C18" s="5"/>
      <c r="D18" s="5"/>
      <c r="E18" s="5"/>
      <c r="F18" s="5"/>
      <c r="G18" s="16"/>
      <c r="H18" s="5"/>
      <c r="I18" s="5"/>
      <c r="J18" s="5"/>
    </row>
    <row r="19" spans="1:10">
      <c r="A19" s="5"/>
      <c r="B19" s="5"/>
      <c r="C19" s="5"/>
      <c r="D19" s="5"/>
      <c r="E19" s="5"/>
      <c r="F19" s="5"/>
      <c r="G19" s="16"/>
      <c r="H19" s="5"/>
      <c r="I19" s="5"/>
      <c r="J19" s="5"/>
    </row>
    <row r="20" spans="1:10">
      <c r="A20" s="5"/>
      <c r="B20" s="5"/>
      <c r="C20" s="5"/>
      <c r="D20" s="5"/>
      <c r="E20" s="5"/>
      <c r="F20" s="5"/>
      <c r="G20" s="16"/>
      <c r="H20" s="5"/>
      <c r="I20" s="5"/>
      <c r="J20" s="5"/>
    </row>
    <row r="21" spans="1:10">
      <c r="A21" s="5"/>
      <c r="B21" s="5"/>
      <c r="C21" s="5"/>
      <c r="D21" s="5"/>
      <c r="E21" s="5"/>
      <c r="F21" s="5"/>
      <c r="G21" s="16"/>
      <c r="H21" s="5"/>
      <c r="I21" s="5"/>
      <c r="J21" s="5"/>
    </row>
    <row r="22" spans="1:10">
      <c r="A22" s="5"/>
      <c r="B22" s="5"/>
      <c r="C22" s="5"/>
      <c r="D22" s="5"/>
      <c r="E22" s="5"/>
      <c r="F22" s="5"/>
      <c r="G22" s="16"/>
      <c r="H22" s="5"/>
      <c r="I22" s="5"/>
      <c r="J22" s="5"/>
    </row>
    <row r="23" spans="1:10">
      <c r="A23" s="5"/>
      <c r="B23" s="5"/>
      <c r="C23" s="5"/>
      <c r="D23" s="5"/>
      <c r="E23" s="5"/>
      <c r="F23" s="5"/>
      <c r="G23" s="16"/>
      <c r="H23" s="5"/>
      <c r="I23" s="5"/>
      <c r="J23" s="5"/>
    </row>
    <row r="24" spans="1:10">
      <c r="A24" s="5"/>
      <c r="B24" s="5"/>
      <c r="C24" s="5"/>
      <c r="D24" s="5"/>
      <c r="E24" s="5"/>
      <c r="F24" s="5"/>
      <c r="G24" s="16"/>
      <c r="H24" s="5"/>
      <c r="I24" s="5"/>
      <c r="J24" s="5"/>
    </row>
    <row r="25" spans="1:10">
      <c r="A25" s="5"/>
      <c r="B25" s="5"/>
      <c r="C25" s="5"/>
      <c r="D25" s="5"/>
      <c r="E25" s="5"/>
      <c r="F25" s="5"/>
      <c r="G25" s="16"/>
      <c r="H25" s="5"/>
      <c r="I25" s="5"/>
      <c r="J25" s="5"/>
    </row>
    <row r="26" spans="1:10">
      <c r="A26" s="5"/>
      <c r="B26" s="5"/>
      <c r="C26" s="5"/>
      <c r="D26" s="5"/>
      <c r="E26" s="5"/>
      <c r="F26" s="5"/>
      <c r="G26" s="16"/>
      <c r="H26" s="5"/>
      <c r="I26" s="5"/>
      <c r="J26" s="5"/>
    </row>
    <row r="27" spans="1:10">
      <c r="A27" s="5"/>
      <c r="B27" s="5"/>
      <c r="C27" s="5"/>
      <c r="D27" s="5"/>
      <c r="E27" s="5"/>
      <c r="F27" s="5"/>
      <c r="G27" s="16"/>
      <c r="H27" s="5"/>
      <c r="I27" s="5"/>
      <c r="J27" s="5"/>
    </row>
    <row r="28" spans="1:10">
      <c r="A28" s="5"/>
      <c r="B28" s="5"/>
      <c r="C28" s="5"/>
      <c r="D28" s="5"/>
      <c r="E28" s="5"/>
      <c r="F28" s="5"/>
      <c r="G28" s="16"/>
      <c r="H28" s="5"/>
      <c r="I28" s="5"/>
      <c r="J28" s="5"/>
    </row>
    <row r="29" spans="1:10">
      <c r="A29" s="5"/>
      <c r="B29" s="5"/>
      <c r="C29" s="5"/>
      <c r="D29" s="5"/>
      <c r="E29" s="5"/>
      <c r="F29" s="5"/>
      <c r="G29" s="16"/>
      <c r="H29" s="5"/>
      <c r="I29" s="5"/>
      <c r="J29" s="5"/>
    </row>
    <row r="30" spans="1:10">
      <c r="A30" s="5"/>
      <c r="B30" s="5"/>
      <c r="C30" s="5"/>
      <c r="D30" s="5"/>
      <c r="E30" s="5"/>
      <c r="F30" s="5"/>
      <c r="G30" s="16"/>
      <c r="H30" s="5"/>
      <c r="I30" s="5"/>
      <c r="J30" s="5"/>
    </row>
    <row r="31" spans="1:10">
      <c r="A31" s="5"/>
      <c r="B31" s="5"/>
      <c r="C31" s="5"/>
      <c r="D31" s="5"/>
      <c r="E31" s="5"/>
      <c r="F31" s="5"/>
      <c r="G31" s="16"/>
      <c r="H31" s="5"/>
      <c r="I31" s="5"/>
      <c r="J31" s="5"/>
    </row>
    <row r="32" spans="1:10">
      <c r="A32" s="5"/>
      <c r="B32" s="5"/>
      <c r="C32" s="5"/>
      <c r="D32" s="5"/>
      <c r="E32" s="5"/>
      <c r="F32" s="5"/>
      <c r="G32" s="16"/>
      <c r="H32" s="5"/>
      <c r="I32" s="5"/>
      <c r="J32" s="5"/>
    </row>
    <row r="33" spans="1:10">
      <c r="A33" s="5"/>
      <c r="B33" s="5"/>
      <c r="C33" s="5"/>
      <c r="D33" s="5"/>
      <c r="E33" s="5"/>
      <c r="F33" s="5"/>
      <c r="G33" s="16"/>
      <c r="H33" s="5"/>
      <c r="I33" s="5"/>
      <c r="J33" s="5"/>
    </row>
    <row r="34" spans="1:10">
      <c r="A34" s="5"/>
      <c r="B34" s="5"/>
      <c r="C34" s="5"/>
      <c r="D34" s="5"/>
      <c r="E34" s="5"/>
      <c r="F34" s="5"/>
      <c r="G34" s="16"/>
      <c r="H34" s="5"/>
      <c r="I34" s="5"/>
      <c r="J34" s="5"/>
    </row>
    <row r="35" spans="1:10">
      <c r="A35" s="5"/>
      <c r="B35" s="5"/>
      <c r="C35" s="5"/>
      <c r="D35" s="5"/>
      <c r="E35" s="5"/>
      <c r="F35" s="5"/>
      <c r="G35" s="16"/>
      <c r="H35" s="5"/>
      <c r="I35" s="5"/>
      <c r="J35" s="5"/>
    </row>
    <row r="36" spans="1:10">
      <c r="A36" s="5"/>
      <c r="B36" s="5"/>
      <c r="C36" s="5"/>
      <c r="D36" s="5"/>
      <c r="E36" s="5"/>
      <c r="F36" s="5"/>
      <c r="G36" s="16"/>
      <c r="H36" s="5"/>
      <c r="I36" s="5"/>
      <c r="J36" s="5"/>
    </row>
    <row r="37" spans="1:10">
      <c r="A37" s="5"/>
      <c r="B37" s="5"/>
      <c r="C37" s="5"/>
      <c r="D37" s="5"/>
      <c r="E37" s="5"/>
      <c r="F37" s="5"/>
      <c r="G37" s="16"/>
      <c r="H37" s="5"/>
      <c r="I37" s="5"/>
      <c r="J37" s="5"/>
    </row>
    <row r="38" spans="1:10">
      <c r="A38" s="5"/>
      <c r="B38" s="5"/>
      <c r="C38" s="5"/>
      <c r="D38" s="5"/>
      <c r="E38" s="5"/>
      <c r="F38" s="5"/>
      <c r="G38" s="16"/>
      <c r="H38" s="5"/>
      <c r="I38" s="5"/>
      <c r="J38" s="5"/>
    </row>
    <row r="39" spans="1:10">
      <c r="A39" s="5"/>
      <c r="B39" s="5"/>
      <c r="C39" s="5"/>
      <c r="D39" s="5"/>
      <c r="E39" s="5"/>
      <c r="F39" s="5"/>
      <c r="G39" s="16"/>
      <c r="H39" s="5"/>
      <c r="I39" s="5"/>
      <c r="J39" s="5"/>
    </row>
    <row r="40" spans="1:10">
      <c r="A40" s="5"/>
      <c r="B40" s="5"/>
      <c r="C40" s="5"/>
      <c r="D40" s="5"/>
      <c r="E40" s="5"/>
      <c r="F40" s="5"/>
      <c r="G40" s="16"/>
      <c r="H40" s="5"/>
      <c r="I40" s="5"/>
      <c r="J40" s="5"/>
    </row>
    <row r="41" spans="1:10">
      <c r="A41" s="5"/>
      <c r="B41" s="5"/>
      <c r="C41" s="5"/>
      <c r="D41" s="5"/>
      <c r="E41" s="5"/>
      <c r="F41" s="5"/>
      <c r="G41" s="16"/>
      <c r="H41" s="5"/>
      <c r="I41" s="5"/>
      <c r="J41" s="5"/>
    </row>
    <row r="42" spans="1:10">
      <c r="A42" s="5"/>
      <c r="B42" s="5"/>
      <c r="C42" s="5"/>
      <c r="D42" s="5"/>
      <c r="E42" s="5"/>
      <c r="F42" s="5"/>
      <c r="G42" s="16"/>
      <c r="H42" s="5"/>
      <c r="I42" s="5"/>
      <c r="J42" s="5"/>
    </row>
    <row r="43" spans="1:10">
      <c r="A43" s="5"/>
      <c r="B43" s="5"/>
      <c r="C43" s="5"/>
      <c r="D43" s="5"/>
      <c r="E43" s="5"/>
      <c r="F43" s="5"/>
      <c r="G43" s="16"/>
      <c r="H43" s="5"/>
      <c r="I43" s="5"/>
      <c r="J43" s="5"/>
    </row>
    <row r="44" spans="1:10">
      <c r="A44" s="5"/>
      <c r="B44" s="5"/>
      <c r="C44" s="5"/>
      <c r="D44" s="5"/>
      <c r="E44" s="5"/>
      <c r="F44" s="5"/>
      <c r="G44" s="16"/>
      <c r="H44" s="5"/>
      <c r="I44" s="5"/>
      <c r="J44" s="5"/>
    </row>
    <row r="45" spans="1:10">
      <c r="A45" s="5"/>
      <c r="B45" s="5"/>
      <c r="C45" s="5"/>
      <c r="D45" s="5"/>
      <c r="E45" s="5"/>
      <c r="F45" s="5"/>
      <c r="G45" s="16"/>
      <c r="H45" s="5"/>
      <c r="I45" s="5"/>
      <c r="J45" s="5"/>
    </row>
    <row r="46" spans="1:10">
      <c r="A46" s="5"/>
      <c r="B46" s="5"/>
      <c r="C46" s="5"/>
      <c r="D46" s="5"/>
      <c r="E46" s="5"/>
      <c r="F46" s="5"/>
      <c r="G46" s="16"/>
      <c r="H46" s="5"/>
      <c r="I46" s="5"/>
      <c r="J46" s="5"/>
    </row>
    <row r="47" spans="1:10">
      <c r="A47" s="5"/>
      <c r="B47" s="5"/>
      <c r="C47" s="5"/>
      <c r="D47" s="5"/>
      <c r="E47" s="5"/>
      <c r="F47" s="5"/>
      <c r="G47" s="16"/>
      <c r="H47" s="5"/>
      <c r="I47" s="5"/>
      <c r="J47" s="5"/>
    </row>
    <row r="48" spans="1:10">
      <c r="A48" s="5"/>
      <c r="B48" s="5"/>
      <c r="C48" s="5"/>
      <c r="D48" s="5"/>
      <c r="E48" s="5"/>
      <c r="F48" s="5"/>
      <c r="G48" s="16"/>
      <c r="H48" s="5"/>
      <c r="I48" s="5"/>
      <c r="J48" s="5"/>
    </row>
    <row r="49" spans="1:10">
      <c r="A49" s="5"/>
      <c r="B49" s="5"/>
      <c r="C49" s="5"/>
      <c r="D49" s="5"/>
      <c r="E49" s="5"/>
      <c r="F49" s="5"/>
      <c r="G49" s="16"/>
      <c r="H49" s="5"/>
      <c r="I49" s="5"/>
      <c r="J49" s="5"/>
    </row>
    <row r="50" spans="1:10">
      <c r="A50" s="5"/>
      <c r="B50" s="5"/>
      <c r="C50" s="5"/>
      <c r="D50" s="5"/>
      <c r="E50" s="5"/>
      <c r="F50" s="5"/>
      <c r="G50" s="16"/>
      <c r="H50" s="5"/>
      <c r="I50" s="5"/>
      <c r="J50" s="5"/>
    </row>
    <row r="51" spans="1:10">
      <c r="A51" s="5"/>
      <c r="B51" s="5"/>
      <c r="C51" s="5"/>
      <c r="D51" s="5"/>
      <c r="E51" s="5"/>
      <c r="F51" s="5"/>
      <c r="G51" s="16"/>
      <c r="H51" s="5"/>
      <c r="I51" s="5"/>
      <c r="J51" s="5"/>
    </row>
    <row r="52" spans="1:10">
      <c r="A52" s="5"/>
      <c r="B52" s="5"/>
      <c r="C52" s="5"/>
      <c r="D52" s="5"/>
      <c r="E52" s="5"/>
      <c r="F52" s="5"/>
      <c r="G52" s="16"/>
      <c r="H52" s="5"/>
      <c r="I52" s="5"/>
      <c r="J52" s="5"/>
    </row>
    <row r="53" spans="1:10">
      <c r="A53" s="5"/>
      <c r="B53" s="5" t="s">
        <v>18</v>
      </c>
      <c r="C53" s="5"/>
      <c r="D53" s="5"/>
      <c r="E53" s="5"/>
      <c r="F53" s="5"/>
      <c r="G53" s="15"/>
      <c r="H53" s="5"/>
      <c r="I53" s="5"/>
      <c r="J53" s="5"/>
    </row>
    <row r="54" spans="1:10" ht="13" thickBot="1">
      <c r="A54" s="5"/>
      <c r="B54" s="5"/>
      <c r="C54" s="5"/>
      <c r="D54" s="5"/>
      <c r="E54" s="5"/>
      <c r="F54" s="5"/>
      <c r="G54" s="5"/>
      <c r="H54" s="5"/>
      <c r="I54" s="5"/>
      <c r="J54" s="5"/>
    </row>
    <row r="55" spans="1:10">
      <c r="A55" s="5"/>
      <c r="B55" s="84"/>
      <c r="C55" s="85"/>
      <c r="D55" s="85"/>
      <c r="E55" s="86"/>
      <c r="F55" s="5"/>
      <c r="G55" s="93" t="s">
        <v>40</v>
      </c>
      <c r="H55" s="93"/>
      <c r="I55" s="93"/>
      <c r="J55" s="24"/>
    </row>
    <row r="56" spans="1:10">
      <c r="A56" s="5"/>
      <c r="B56" s="87"/>
      <c r="C56" s="88"/>
      <c r="D56" s="88"/>
      <c r="E56" s="89"/>
      <c r="F56" s="5"/>
      <c r="G56" s="94"/>
      <c r="H56" s="94"/>
      <c r="I56" s="94"/>
      <c r="J56" s="5"/>
    </row>
    <row r="57" spans="1:10">
      <c r="A57" s="5"/>
      <c r="B57" s="87"/>
      <c r="C57" s="88"/>
      <c r="D57" s="88"/>
      <c r="E57" s="89"/>
      <c r="F57" s="5"/>
      <c r="G57" s="94"/>
      <c r="H57" s="94"/>
      <c r="I57" s="94"/>
      <c r="J57" s="5"/>
    </row>
    <row r="58" spans="1:10">
      <c r="A58" s="5"/>
      <c r="B58" s="87"/>
      <c r="C58" s="88"/>
      <c r="D58" s="88"/>
      <c r="E58" s="89"/>
      <c r="F58" s="5"/>
      <c r="G58" s="94"/>
      <c r="H58" s="94"/>
      <c r="I58" s="94"/>
      <c r="J58" s="5"/>
    </row>
    <row r="59" spans="1:10">
      <c r="A59" s="5"/>
      <c r="B59" s="87"/>
      <c r="C59" s="88"/>
      <c r="D59" s="88"/>
      <c r="E59" s="89"/>
      <c r="F59" s="5"/>
      <c r="G59" s="94"/>
      <c r="H59" s="94"/>
      <c r="I59" s="94"/>
      <c r="J59" s="5"/>
    </row>
    <row r="60" spans="1:10">
      <c r="A60" s="5"/>
      <c r="B60" s="87"/>
      <c r="C60" s="88"/>
      <c r="D60" s="88"/>
      <c r="E60" s="89"/>
      <c r="F60" s="5"/>
      <c r="G60" s="94"/>
      <c r="H60" s="94"/>
      <c r="I60" s="94"/>
      <c r="J60" s="5"/>
    </row>
    <row r="61" spans="1:10">
      <c r="A61" s="5"/>
      <c r="B61" s="87"/>
      <c r="C61" s="88"/>
      <c r="D61" s="88"/>
      <c r="E61" s="89"/>
      <c r="F61" s="5"/>
      <c r="G61" s="94"/>
      <c r="H61" s="94"/>
      <c r="I61" s="94"/>
      <c r="J61" s="5"/>
    </row>
    <row r="62" spans="1:10">
      <c r="A62" s="5"/>
      <c r="B62" s="87"/>
      <c r="C62" s="88"/>
      <c r="D62" s="88"/>
      <c r="E62" s="89"/>
      <c r="F62" s="5"/>
      <c r="G62" s="94"/>
      <c r="H62" s="94"/>
      <c r="I62" s="94"/>
      <c r="J62" s="5"/>
    </row>
    <row r="63" spans="1:10">
      <c r="A63" s="5"/>
      <c r="B63" s="87"/>
      <c r="C63" s="88"/>
      <c r="D63" s="88"/>
      <c r="E63" s="89"/>
      <c r="F63" s="5"/>
      <c r="G63" s="94"/>
      <c r="H63" s="94"/>
      <c r="I63" s="94"/>
      <c r="J63" s="5"/>
    </row>
    <row r="64" spans="1:10">
      <c r="A64" s="5"/>
      <c r="B64" s="87"/>
      <c r="C64" s="88"/>
      <c r="D64" s="88"/>
      <c r="E64" s="89"/>
      <c r="F64" s="5"/>
      <c r="G64" s="16"/>
      <c r="H64" s="5"/>
      <c r="I64" s="5"/>
      <c r="J64" s="5"/>
    </row>
    <row r="65" spans="1:10" ht="13" thickBot="1">
      <c r="A65" s="5"/>
      <c r="B65" s="90"/>
      <c r="C65" s="91"/>
      <c r="D65" s="91"/>
      <c r="E65" s="92"/>
      <c r="F65" s="5"/>
      <c r="G65" s="16"/>
      <c r="H65" s="5"/>
      <c r="I65" s="5"/>
      <c r="J65" s="5"/>
    </row>
  </sheetData>
  <sheetProtection insertHyperlinks="0"/>
  <mergeCells count="5">
    <mergeCell ref="B1:J1"/>
    <mergeCell ref="B5:E5"/>
    <mergeCell ref="B6:E13"/>
    <mergeCell ref="B55:E65"/>
    <mergeCell ref="G55:I63"/>
  </mergeCells>
  <phoneticPr fontId="7" type="noConversion"/>
  <pageMargins left="0.39000000000000007" right="0.51" top="0.59" bottom="0.39000000000000007" header="0.51" footer="0.51"/>
  <pageSetup paperSize="9" scale="79" orientation="portrait"/>
  <headerFooter>
    <oddFooter>&amp;L&amp;K000000&amp;G&amp;R&amp;K000000&amp;D</oddFooter>
  </headerFooter>
  <colBreaks count="1" manualBreakCount="1">
    <brk id="9" max="1048575" man="1"/>
  </colBreaks>
  <drawing r:id="rId1"/>
  <legacyDrawingHF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D9" sqref="D9"/>
    </sheetView>
  </sheetViews>
  <sheetFormatPr baseColWidth="10" defaultRowHeight="12" x14ac:dyDescent="0"/>
  <sheetData>
    <row r="1" spans="1:7" ht="13">
      <c r="A1" s="55" t="s">
        <v>33</v>
      </c>
      <c r="B1" s="55" t="s">
        <v>34</v>
      </c>
      <c r="C1" s="55" t="s">
        <v>35</v>
      </c>
      <c r="D1" s="55" t="s">
        <v>36</v>
      </c>
      <c r="E1" s="55" t="s">
        <v>37</v>
      </c>
      <c r="F1" s="55" t="s">
        <v>38</v>
      </c>
      <c r="G1" s="55" t="s">
        <v>39</v>
      </c>
    </row>
    <row r="2" spans="1:7" ht="13">
      <c r="A2" s="56">
        <v>360.36</v>
      </c>
      <c r="B2" s="56">
        <v>270.27</v>
      </c>
      <c r="C2" s="56">
        <v>540.54</v>
      </c>
      <c r="D2" s="56">
        <v>270.27</v>
      </c>
      <c r="E2" s="57">
        <v>150</v>
      </c>
      <c r="F2" s="57">
        <v>80</v>
      </c>
      <c r="G2" s="56">
        <v>350</v>
      </c>
    </row>
    <row r="3" spans="1:7" ht="13">
      <c r="A3" s="56">
        <f>(A2+A4)/2</f>
        <v>333.33300000000003</v>
      </c>
      <c r="B3" s="56">
        <f>(B2+B4)/2</f>
        <v>202.70249999999999</v>
      </c>
      <c r="C3" s="56">
        <f>(C2+C4)/2</f>
        <v>585.58500000000004</v>
      </c>
      <c r="D3" s="56">
        <f>(D2+D4)/2</f>
        <v>252.25200000000001</v>
      </c>
      <c r="E3" s="57">
        <v>150</v>
      </c>
      <c r="F3" s="57">
        <v>80</v>
      </c>
      <c r="G3" s="56">
        <v>350</v>
      </c>
    </row>
    <row r="4" spans="1:7" ht="13">
      <c r="A4" s="56">
        <v>306.30600000000004</v>
      </c>
      <c r="B4" s="56">
        <v>135.13499999999999</v>
      </c>
      <c r="C4" s="56">
        <v>630.63</v>
      </c>
      <c r="D4" s="56">
        <v>234.23400000000001</v>
      </c>
      <c r="E4" s="57">
        <v>150</v>
      </c>
      <c r="F4" s="57">
        <v>80</v>
      </c>
      <c r="G4" s="56">
        <v>350</v>
      </c>
    </row>
    <row r="5" spans="1:7" ht="13">
      <c r="A5" s="56">
        <f>(A4+A6)/2</f>
        <v>180.18</v>
      </c>
      <c r="B5" s="56">
        <f>(B4+B6)/2</f>
        <v>110.0675</v>
      </c>
      <c r="C5" s="56">
        <f>(C4+C6)/2</f>
        <v>531.53099999999995</v>
      </c>
      <c r="D5" s="56">
        <f>(D4+D6)/2</f>
        <v>184.68450000000001</v>
      </c>
      <c r="E5" s="57">
        <v>150</v>
      </c>
      <c r="F5" s="57">
        <v>80</v>
      </c>
      <c r="G5" s="56">
        <v>350</v>
      </c>
    </row>
    <row r="6" spans="1:7" ht="13">
      <c r="A6" s="56">
        <v>54.054000000000002</v>
      </c>
      <c r="B6" s="56">
        <v>85</v>
      </c>
      <c r="C6" s="56">
        <v>432.43200000000002</v>
      </c>
      <c r="D6" s="56">
        <v>135.13499999999999</v>
      </c>
      <c r="E6" s="57">
        <v>150</v>
      </c>
      <c r="F6" s="57">
        <v>80</v>
      </c>
      <c r="G6" s="56">
        <v>350</v>
      </c>
    </row>
    <row r="7" spans="1:7" ht="13">
      <c r="A7" s="56">
        <f>(A6+A8)/2</f>
        <v>36.036000000000001</v>
      </c>
      <c r="B7" s="56">
        <f>(B6+B8)/2</f>
        <v>85</v>
      </c>
      <c r="C7" s="56">
        <f>(C6+C8)/2</f>
        <v>400.90050000000002</v>
      </c>
      <c r="D7" s="56">
        <f>(D6+D8)/2</f>
        <v>112.6125</v>
      </c>
      <c r="E7" s="57">
        <v>150</v>
      </c>
      <c r="F7" s="57">
        <v>80</v>
      </c>
      <c r="G7" s="56">
        <v>350</v>
      </c>
    </row>
    <row r="8" spans="1:7" ht="13">
      <c r="A8" s="56">
        <v>18.018000000000001</v>
      </c>
      <c r="B8" s="56">
        <v>85</v>
      </c>
      <c r="C8" s="56">
        <v>369.36900000000003</v>
      </c>
      <c r="D8" s="56">
        <v>90.09</v>
      </c>
      <c r="E8" s="57">
        <v>150</v>
      </c>
      <c r="F8" s="57">
        <v>80</v>
      </c>
      <c r="G8" s="56">
        <v>350</v>
      </c>
    </row>
    <row r="9" spans="1:7" ht="13">
      <c r="A9" s="56">
        <f>(A8+A10)/2</f>
        <v>153.15300000000002</v>
      </c>
      <c r="B9" s="56">
        <f>(B8+B10)/2</f>
        <v>114.572</v>
      </c>
      <c r="C9" s="56">
        <f>(C8+C10)/2</f>
        <v>364.86450000000002</v>
      </c>
      <c r="D9" s="56">
        <f>(D8+D10)/2</f>
        <v>117.117</v>
      </c>
      <c r="E9" s="57">
        <v>150</v>
      </c>
      <c r="F9" s="57">
        <v>80</v>
      </c>
      <c r="G9" s="56">
        <v>350</v>
      </c>
    </row>
    <row r="10" spans="1:7" ht="13">
      <c r="A10" s="56">
        <v>288.28800000000001</v>
      </c>
      <c r="B10" s="56">
        <v>144.14400000000001</v>
      </c>
      <c r="C10" s="56">
        <v>360.36</v>
      </c>
      <c r="D10" s="56">
        <v>144.14400000000001</v>
      </c>
      <c r="E10" s="57">
        <v>150</v>
      </c>
      <c r="F10" s="57">
        <v>80</v>
      </c>
      <c r="G10" s="56">
        <v>350</v>
      </c>
    </row>
    <row r="11" spans="1:7" ht="13">
      <c r="A11" s="56">
        <f>(A10+A12)/2</f>
        <v>351.351</v>
      </c>
      <c r="B11" s="56">
        <f>(B10+B12)/2</f>
        <v>243.24299999999999</v>
      </c>
      <c r="C11" s="56">
        <f>(C10+C12)/2</f>
        <v>441.44100000000003</v>
      </c>
      <c r="D11" s="56">
        <f>(D10+D12)/2</f>
        <v>139.6395</v>
      </c>
      <c r="E11" s="57">
        <v>150</v>
      </c>
      <c r="F11" s="57">
        <v>80</v>
      </c>
      <c r="G11" s="56">
        <v>350</v>
      </c>
    </row>
    <row r="12" spans="1:7" ht="13">
      <c r="A12" s="56">
        <v>414.41399999999999</v>
      </c>
      <c r="B12" s="56">
        <v>342.34199999999998</v>
      </c>
      <c r="C12" s="56">
        <v>522.52200000000005</v>
      </c>
      <c r="D12" s="56">
        <v>135.13499999999999</v>
      </c>
      <c r="E12" s="57">
        <v>150</v>
      </c>
      <c r="F12" s="57">
        <v>80</v>
      </c>
      <c r="G12" s="56">
        <v>350</v>
      </c>
    </row>
    <row r="13" spans="1:7" ht="13">
      <c r="A13" s="56">
        <f>(A12+A14)/2</f>
        <v>450.45</v>
      </c>
      <c r="B13" s="56">
        <f>(B12+B14)/2</f>
        <v>360.36</v>
      </c>
      <c r="C13" s="56">
        <f>(C12+C14)/2</f>
        <v>504.50400000000002</v>
      </c>
      <c r="D13" s="56">
        <f>(D12+D14)/2</f>
        <v>115.5675</v>
      </c>
      <c r="E13" s="57">
        <v>150</v>
      </c>
      <c r="F13" s="57">
        <v>80</v>
      </c>
      <c r="G13" s="56">
        <v>350</v>
      </c>
    </row>
    <row r="14" spans="1:7" ht="13">
      <c r="A14" s="56">
        <v>486.48599999999999</v>
      </c>
      <c r="B14" s="56">
        <v>378.37800000000004</v>
      </c>
      <c r="C14" s="56">
        <v>486.48599999999999</v>
      </c>
      <c r="D14" s="56">
        <v>96</v>
      </c>
      <c r="E14" s="57">
        <v>150</v>
      </c>
      <c r="F14" s="57">
        <v>80</v>
      </c>
      <c r="G14" s="56">
        <v>350</v>
      </c>
    </row>
    <row r="15" spans="1:7" ht="13">
      <c r="A15" s="56">
        <f>(A14+A16)/2</f>
        <v>504.50400000000002</v>
      </c>
      <c r="B15" s="56">
        <f>(B14+B16)/2</f>
        <v>391.89150000000001</v>
      </c>
      <c r="C15" s="56">
        <f>(C14+C16)/2</f>
        <v>459.459</v>
      </c>
      <c r="D15" s="56">
        <f>(D14+D16)/2</f>
        <v>89</v>
      </c>
      <c r="E15" s="57">
        <v>150</v>
      </c>
      <c r="F15" s="57">
        <v>80</v>
      </c>
      <c r="G15" s="56">
        <v>350</v>
      </c>
    </row>
    <row r="16" spans="1:7" ht="13">
      <c r="A16" s="56">
        <v>522.52200000000005</v>
      </c>
      <c r="B16" s="56">
        <v>405.40499999999997</v>
      </c>
      <c r="C16" s="56">
        <v>432.43200000000002</v>
      </c>
      <c r="D16" s="56">
        <v>82</v>
      </c>
      <c r="E16" s="57">
        <v>150</v>
      </c>
      <c r="F16" s="57">
        <v>80</v>
      </c>
      <c r="G16" s="56">
        <v>350</v>
      </c>
    </row>
    <row r="17" spans="1:7" ht="13">
      <c r="A17" s="56">
        <f>(A16+A18)/2</f>
        <v>549.54899999999998</v>
      </c>
      <c r="B17" s="56">
        <f>(B16+B18)/2</f>
        <v>373.87349999999998</v>
      </c>
      <c r="C17" s="56">
        <f>(C16+C18)/2</f>
        <v>441.44100000000003</v>
      </c>
      <c r="D17" s="56">
        <f>(D16+D18)/2</f>
        <v>86.045000000000002</v>
      </c>
      <c r="E17" s="57">
        <v>150</v>
      </c>
      <c r="F17" s="57">
        <v>80</v>
      </c>
      <c r="G17" s="56">
        <v>350</v>
      </c>
    </row>
    <row r="18" spans="1:7" ht="13">
      <c r="A18" s="56">
        <v>576.57600000000002</v>
      </c>
      <c r="B18" s="56">
        <v>342.34199999999998</v>
      </c>
      <c r="C18" s="56">
        <v>450.45</v>
      </c>
      <c r="D18" s="56">
        <v>90.09</v>
      </c>
      <c r="E18" s="57">
        <v>150</v>
      </c>
      <c r="F18" s="57">
        <v>80</v>
      </c>
      <c r="G18" s="56">
        <v>350</v>
      </c>
    </row>
    <row r="19" spans="1:7" ht="13">
      <c r="A19" s="56">
        <f>(A18+A20)/2</f>
        <v>558.55799999999999</v>
      </c>
      <c r="B19" s="56">
        <f>(B18+B20)/2</f>
        <v>369.36900000000003</v>
      </c>
      <c r="C19" s="56">
        <f>(C18+C20)/2</f>
        <v>468.46799999999996</v>
      </c>
      <c r="D19" s="56">
        <f>(D18+D20)/2</f>
        <v>139.6395</v>
      </c>
      <c r="E19" s="57">
        <v>150</v>
      </c>
      <c r="F19" s="57">
        <v>80</v>
      </c>
      <c r="G19" s="56">
        <v>350</v>
      </c>
    </row>
    <row r="20" spans="1:7" ht="13">
      <c r="A20" s="56">
        <v>540.54</v>
      </c>
      <c r="B20" s="56">
        <v>396.39600000000002</v>
      </c>
      <c r="C20" s="56">
        <v>486.48599999999999</v>
      </c>
      <c r="D20" s="56">
        <v>189.18900000000002</v>
      </c>
      <c r="E20" s="57">
        <v>150</v>
      </c>
      <c r="F20" s="57">
        <v>80</v>
      </c>
      <c r="G20" s="56">
        <v>350</v>
      </c>
    </row>
    <row r="21" spans="1:7" ht="13">
      <c r="A21" s="56">
        <f>(A20+A22)/2</f>
        <v>603.60300000000007</v>
      </c>
      <c r="B21" s="56">
        <f>(B20+B22)/2</f>
        <v>369.36900000000003</v>
      </c>
      <c r="C21" s="56">
        <f>(C20+C22)/2</f>
        <v>518.01749999999993</v>
      </c>
      <c r="D21" s="56">
        <f>(D20+D22)/2</f>
        <v>216.21600000000001</v>
      </c>
      <c r="E21" s="57">
        <v>150</v>
      </c>
      <c r="F21" s="57">
        <v>80</v>
      </c>
      <c r="G21" s="56">
        <v>350</v>
      </c>
    </row>
    <row r="22" spans="1:7" ht="13">
      <c r="A22" s="56">
        <v>666.66600000000005</v>
      </c>
      <c r="B22" s="56">
        <v>342.34199999999998</v>
      </c>
      <c r="C22" s="56">
        <v>549.54899999999998</v>
      </c>
      <c r="D22" s="56">
        <v>243.24299999999999</v>
      </c>
      <c r="E22" s="57">
        <v>150</v>
      </c>
      <c r="F22" s="57">
        <v>80</v>
      </c>
      <c r="G22" s="56">
        <v>350</v>
      </c>
    </row>
    <row r="23" spans="1:7" ht="13">
      <c r="A23" s="56">
        <f>(A22+A24)/2</f>
        <v>648.64800000000002</v>
      </c>
      <c r="B23" s="56">
        <f>(B22+B24)/2</f>
        <v>288.28800000000001</v>
      </c>
      <c r="C23" s="56">
        <f>(C22+C24)/2</f>
        <v>536.03549999999996</v>
      </c>
      <c r="D23" s="56">
        <f>(D22+D24)/2</f>
        <v>252.25200000000001</v>
      </c>
      <c r="E23" s="57">
        <v>150</v>
      </c>
      <c r="F23" s="57">
        <v>80</v>
      </c>
      <c r="G23" s="56">
        <v>350</v>
      </c>
    </row>
    <row r="24" spans="1:7" ht="13">
      <c r="A24" s="56">
        <v>630.63</v>
      </c>
      <c r="B24" s="56">
        <v>234.23400000000001</v>
      </c>
      <c r="C24" s="56">
        <v>522.52200000000005</v>
      </c>
      <c r="D24" s="56">
        <v>261.26100000000002</v>
      </c>
      <c r="E24" s="57">
        <v>150</v>
      </c>
      <c r="F24" s="57">
        <v>80</v>
      </c>
      <c r="G24" s="56">
        <v>350</v>
      </c>
    </row>
    <row r="25" spans="1:7" ht="13">
      <c r="A25" s="56">
        <f>(A24+A26)/2</f>
        <v>603.60300000000007</v>
      </c>
      <c r="B25" s="56">
        <f>(B24+B26)/2</f>
        <v>279.279</v>
      </c>
      <c r="C25" s="56">
        <f>(C24+C26)/2</f>
        <v>531.53099999999995</v>
      </c>
      <c r="D25" s="56">
        <f>(D24+D26)/2</f>
        <v>256.75650000000002</v>
      </c>
      <c r="E25" s="57">
        <v>150</v>
      </c>
      <c r="F25" s="57">
        <v>80</v>
      </c>
      <c r="G25" s="56">
        <v>350</v>
      </c>
    </row>
    <row r="26" spans="1:7" ht="13">
      <c r="A26" s="56">
        <v>576.57600000000002</v>
      </c>
      <c r="B26" s="56">
        <v>324.32400000000001</v>
      </c>
      <c r="C26" s="56">
        <v>540.54</v>
      </c>
      <c r="D26" s="56">
        <v>252.25200000000001</v>
      </c>
      <c r="E26" s="57">
        <v>150</v>
      </c>
      <c r="F26" s="57">
        <v>80</v>
      </c>
      <c r="G26" s="56">
        <v>350</v>
      </c>
    </row>
  </sheetData>
  <sheetProtection password="A575" sheet="1" objects="1" scenarios="1" selectLockedCells="1" selectUnlockedCells="1"/>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Data</vt:lpstr>
      <vt:lpstr>Grafiek</vt:lpstr>
      <vt:lpstr>Ref Data</vt:lpstr>
    </vt:vector>
  </TitlesOfParts>
  <Company>Intervet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Walter Soldierer</dc:creator>
  <cp:lastModifiedBy>NoNeed ToKnow</cp:lastModifiedBy>
  <cp:lastPrinted>2013-03-10T12:54:28Z</cp:lastPrinted>
  <dcterms:created xsi:type="dcterms:W3CDTF">2005-06-07T14:45:10Z</dcterms:created>
  <dcterms:modified xsi:type="dcterms:W3CDTF">2013-03-10T14:19:06Z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1503684834</vt:i4>
  </property>
  <property fmtid="{D5CDD505-2E9C-101B-9397-08002B2CF9AE}" pid="3" name="_EmailSubject">
    <vt:lpwstr/>
  </property>
  <property fmtid="{D5CDD505-2E9C-101B-9397-08002B2CF9AE}" pid="4" name="_AuthorEmail">
    <vt:lpwstr>Walter.Soldierer@Intervet.com</vt:lpwstr>
  </property>
  <property fmtid="{D5CDD505-2E9C-101B-9397-08002B2CF9AE}" pid="5" name="_AuthorEmailDisplayName">
    <vt:lpwstr>Soldierer, W (Walter)</vt:lpwstr>
  </property>
  <property fmtid="{D5CDD505-2E9C-101B-9397-08002B2CF9AE}" pid="6" name="_ReviewingToolsShownOnce">
    <vt:lpwstr/>
  </property>
</Properties>
</file>